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 name="Sheet2" sheetId="2" state="hidden" r:id="rId2"/>
  </sheets>
  <definedNames>
    <definedName name="_xlnm.Print_Area" localSheetId="0">'Sheet1'!$B$2:$P$44</definedName>
  </definedNames>
  <calcPr fullCalcOnLoad="1" iterate="1" iterateCount="100" iterateDelta="0.001"/>
</workbook>
</file>

<file path=xl/sharedStrings.xml><?xml version="1.0" encoding="utf-8"?>
<sst xmlns="http://schemas.openxmlformats.org/spreadsheetml/2006/main" count="61" uniqueCount="48">
  <si>
    <t>Calculat de rcrudu Data/Ora: 12.06.2015 / 13:15:23</t>
  </si>
  <si>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</si>
  <si>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</si>
  <si>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</si>
  <si>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</si>
  <si>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</si>
  <si>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</si>
  <si>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</si>
  <si>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</si>
  <si>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</si>
  <si>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</si>
  <si>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</si>
  <si>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</si>
  <si>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</si>
  <si>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</si>
  <si>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</si>
  <si>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</si>
  <si>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</si>
  <si>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</si>
  <si>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</si>
  <si>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</si>
  <si>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</si>
  <si>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</si>
  <si>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</si>
  <si>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</si>
  <si>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</si>
  <si>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</si>
  <si>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</si>
  <si>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</si>
  <si>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</si>
  <si>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</si>
  <si>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</si>
  <si>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</si>
  <si>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</si>
  <si>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</si>
  <si>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</si>
  <si>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</si>
  <si>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</si>
  <si>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</si>
  <si>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</si>
  <si>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la situatia  29.05.2015</t>
  </si>
  <si>
    <t>in valuta straina</t>
  </si>
  <si>
    <t>* sumele creditelor in valuta straina se recalculeaza la cursul oficial al leului moldovenesc valabil la data gestionara.</t>
  </si>
  <si>
    <t>Credite acordate CNAS/CNAM</t>
  </si>
  <si>
    <t>Credite acordate Guvernului</t>
  </si>
  <si>
    <t>S.Cebotari</t>
  </si>
  <si>
    <t>Executorul si numarul telefonului   F.Plugaru, 0-22-24-43-54</t>
  </si>
  <si>
    <t>Data perfectarii 15.06.2015</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</si>
</sst>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3" fontId="4" fillId="0" borderId="33" xfId="0" applyNumberFormat="1" applyFont="1" applyBorder="1" applyAlignment="1">
      <alignment/>
    </xf>
    <xf numFmtId="3" fontId="4" fillId="0" borderId="34"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35"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6"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Font="1" applyAlignment="1">
      <alignment/>
    </xf>
    <xf numFmtId="0" fontId="4" fillId="0" borderId="0" xfId="0" applyNumberFormat="1" applyFont="1" applyAlignment="1">
      <alignment/>
    </xf>
    <xf numFmtId="0" fontId="5" fillId="0" borderId="3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A1" sqref="A1"/>
    </sheetView>
  </sheetViews>
  <sheetFormatPr defaultColWidth="9.140625" defaultRowHeight="12.75"/>
  <cols>
    <col min="1" max="1" width="5.140625" style="1" customWidth="1"/>
    <col min="2" max="2" width="51.00390625" style="1" customWidth="1"/>
    <col min="3" max="4" width="8.57421875" style="1" customWidth="1"/>
    <col min="5" max="16" width="9.140625" style="1" customWidth="1"/>
    <col min="17" max="29" width="0" style="1" hidden="1" customWidth="1"/>
    <col min="30" max="16384" width="9.140625" style="1" customWidth="1"/>
  </cols>
  <sheetData>
    <row r="1" spans="1:19" ht="12.75">
      <c r="A1" s="2"/>
      <c r="B1" s="2"/>
      <c r="C1" s="2"/>
      <c r="D1" s="2"/>
      <c r="E1" s="2"/>
      <c r="J1" s="2"/>
      <c r="K1" s="2"/>
      <c r="N1" s="2"/>
      <c r="O1" s="2"/>
      <c r="P1" s="2"/>
      <c r="S1" s="2" t="s">
        <v>0</v>
      </c>
    </row>
    <row r="2" spans="1:19" ht="12.75">
      <c r="A2" s="2"/>
      <c r="B2" s="2"/>
      <c r="C2" s="2"/>
      <c r="D2" s="30"/>
      <c r="E2" s="2"/>
      <c r="J2" s="2"/>
      <c r="K2" s="2"/>
      <c r="P2" s="2" t="s">
        <v>18</v>
      </c>
      <c r="S2" s="2"/>
    </row>
    <row r="3" spans="1:19" ht="12.75">
      <c r="A3" s="2"/>
      <c r="B3" s="49" t="s">
        <v>17</v>
      </c>
      <c r="C3" s="49"/>
      <c r="D3" s="49"/>
      <c r="E3" s="49"/>
      <c r="F3" s="49"/>
      <c r="G3" s="49"/>
      <c r="H3" s="49"/>
      <c r="I3" s="49"/>
      <c r="J3" s="49"/>
      <c r="K3" s="49"/>
      <c r="L3" s="49"/>
      <c r="M3" s="49"/>
      <c r="N3" s="49"/>
      <c r="O3" s="49"/>
      <c r="P3" s="49"/>
      <c r="S3" s="2"/>
    </row>
    <row r="4" spans="1:19" ht="12.75">
      <c r="A4" s="2"/>
      <c r="B4" s="49" t="s">
        <v>21</v>
      </c>
      <c r="C4" s="49"/>
      <c r="D4" s="49"/>
      <c r="E4" s="49"/>
      <c r="F4" s="49"/>
      <c r="G4" s="49"/>
      <c r="H4" s="49"/>
      <c r="I4" s="49"/>
      <c r="J4" s="49"/>
      <c r="K4" s="49"/>
      <c r="L4" s="49"/>
      <c r="M4" s="49"/>
      <c r="N4" s="49"/>
      <c r="O4" s="49"/>
      <c r="P4" s="49"/>
      <c r="S4" s="2"/>
    </row>
    <row r="5" spans="1:19" ht="12.75">
      <c r="A5" s="2"/>
      <c r="B5" s="2"/>
      <c r="S5" s="2"/>
    </row>
    <row r="6" spans="1:19" ht="12.75">
      <c r="A6" s="2"/>
      <c r="B6" s="49" t="s">
        <v>40</v>
      </c>
      <c r="C6" s="49"/>
      <c r="D6" s="49"/>
      <c r="E6" s="49"/>
      <c r="F6" s="49"/>
      <c r="G6" s="49"/>
      <c r="H6" s="49"/>
      <c r="I6" s="49"/>
      <c r="J6" s="49"/>
      <c r="K6" s="49"/>
      <c r="L6" s="49"/>
      <c r="M6" s="49"/>
      <c r="N6" s="49"/>
      <c r="O6" s="49"/>
      <c r="P6" s="49"/>
      <c r="S6" s="2"/>
    </row>
    <row r="7" spans="1:19" ht="12.75">
      <c r="A7" s="2"/>
      <c r="B7" s="2"/>
      <c r="S7" s="2"/>
    </row>
    <row r="8" spans="1:19" ht="57.75" customHeight="1">
      <c r="A8" s="2"/>
      <c r="B8" s="51" t="s">
        <v>33</v>
      </c>
      <c r="C8" s="56" t="s">
        <v>38</v>
      </c>
      <c r="D8" s="56"/>
      <c r="E8" s="57" t="s">
        <v>11</v>
      </c>
      <c r="F8" s="57"/>
      <c r="G8" s="57"/>
      <c r="H8" s="57"/>
      <c r="I8" s="57"/>
      <c r="J8" s="57"/>
      <c r="K8" s="48" t="s">
        <v>37</v>
      </c>
      <c r="L8" s="48"/>
      <c r="M8" s="48"/>
      <c r="N8" s="48"/>
      <c r="O8" s="48"/>
      <c r="P8" s="48"/>
      <c r="S8" s="2"/>
    </row>
    <row r="9" spans="1:19" ht="12.75">
      <c r="A9" s="2"/>
      <c r="B9" s="51"/>
      <c r="C9" s="54" t="s">
        <v>22</v>
      </c>
      <c r="D9" s="58" t="s">
        <v>41</v>
      </c>
      <c r="E9" s="60" t="s">
        <v>6</v>
      </c>
      <c r="F9" s="61"/>
      <c r="G9" s="62" t="s">
        <v>23</v>
      </c>
      <c r="H9" s="63"/>
      <c r="I9" s="64" t="s">
        <v>36</v>
      </c>
      <c r="J9" s="63"/>
      <c r="K9" s="60" t="s">
        <v>6</v>
      </c>
      <c r="L9" s="61"/>
      <c r="M9" s="62" t="s">
        <v>23</v>
      </c>
      <c r="N9" s="58"/>
      <c r="O9" s="53" t="s">
        <v>36</v>
      </c>
      <c r="P9" s="53"/>
      <c r="S9" s="2"/>
    </row>
    <row r="10" spans="1:19" ht="38.25">
      <c r="A10" s="2"/>
      <c r="B10" s="52"/>
      <c r="C10" s="55"/>
      <c r="D10" s="59"/>
      <c r="E10" s="3" t="s">
        <v>27</v>
      </c>
      <c r="F10" s="4" t="s">
        <v>20</v>
      </c>
      <c r="G10" s="4" t="s">
        <v>27</v>
      </c>
      <c r="H10" s="4" t="s">
        <v>20</v>
      </c>
      <c r="I10" s="4" t="s">
        <v>27</v>
      </c>
      <c r="J10" s="4" t="s">
        <v>20</v>
      </c>
      <c r="K10" s="4" t="s">
        <v>27</v>
      </c>
      <c r="L10" s="4" t="s">
        <v>20</v>
      </c>
      <c r="M10" s="4" t="s">
        <v>27</v>
      </c>
      <c r="N10" s="4" t="s">
        <v>20</v>
      </c>
      <c r="O10" s="5" t="s">
        <v>27</v>
      </c>
      <c r="P10" s="6" t="s">
        <v>20</v>
      </c>
      <c r="S10" s="2"/>
    </row>
    <row r="11" spans="1:19" ht="12.75">
      <c r="A11" s="2"/>
      <c r="B11" s="7" t="s">
        <v>34</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28</v>
      </c>
      <c r="C12" s="31">
        <f>42</f>
        <v>42</v>
      </c>
      <c r="D12" s="32">
        <f>3</f>
        <v>3</v>
      </c>
      <c r="E12" s="33">
        <f>789735621.45/1000</f>
        <v>789735.6214500001</v>
      </c>
      <c r="F12" s="33">
        <f>252565761.48/1000</f>
        <v>252565.76148</v>
      </c>
      <c r="G12" s="33">
        <f>775631907.39/1000</f>
        <v>775631.90739</v>
      </c>
      <c r="H12" s="33">
        <f>230110033.8/1000</f>
        <v>230110.0338</v>
      </c>
      <c r="I12" s="33">
        <f>733112441.65/1000</f>
        <v>733112.4416499999</v>
      </c>
      <c r="J12" s="34">
        <f>169556114.19/1000</f>
        <v>169556.11419</v>
      </c>
      <c r="K12" s="13">
        <v>11.4703226140224</v>
      </c>
      <c r="L12" s="13">
        <v>7.27915840873064</v>
      </c>
      <c r="M12" s="13">
        <v>11.405852874376</v>
      </c>
      <c r="N12" s="13">
        <v>7.31479090679704</v>
      </c>
      <c r="O12" s="14">
        <v>9.8297684359324</v>
      </c>
      <c r="P12" s="15">
        <v>6.45881376265574</v>
      </c>
      <c r="S12" s="2"/>
    </row>
    <row r="13" spans="1:19" ht="12.75">
      <c r="A13" s="2"/>
      <c r="B13" s="16" t="s">
        <v>3</v>
      </c>
      <c r="C13" s="35">
        <f>2</f>
        <v>2</v>
      </c>
      <c r="D13" s="36">
        <f>3</f>
        <v>3</v>
      </c>
      <c r="E13" s="37">
        <f>636374097.79/1000</f>
        <v>636374.0977899999</v>
      </c>
      <c r="F13" s="37">
        <f>763658517.06/1000</f>
        <v>763658.51706</v>
      </c>
      <c r="G13" s="37">
        <f>636069645.86/1000</f>
        <v>636069.64586</v>
      </c>
      <c r="H13" s="37">
        <f>748307216.03/1000</f>
        <v>748307.21603</v>
      </c>
      <c r="I13" s="37">
        <f>669988575.23/1000</f>
        <v>669988.5752300001</v>
      </c>
      <c r="J13" s="38">
        <f>702316171.1/1000</f>
        <v>702316.1711</v>
      </c>
      <c r="K13" s="17">
        <v>12.6627159176884</v>
      </c>
      <c r="L13" s="17">
        <v>6.49809088699513</v>
      </c>
      <c r="M13" s="17">
        <v>12.6239985666677</v>
      </c>
      <c r="N13" s="17">
        <v>6.4887423835002</v>
      </c>
      <c r="O13" s="18">
        <v>10.1469675039305</v>
      </c>
      <c r="P13" s="19">
        <v>6.61043990850348</v>
      </c>
      <c r="S13" s="2"/>
    </row>
    <row r="14" spans="1:19" ht="12.75">
      <c r="A14" s="2"/>
      <c r="B14" s="16" t="s">
        <v>13</v>
      </c>
      <c r="C14" s="35">
        <f>5</f>
        <v>5</v>
      </c>
      <c r="D14" s="36">
        <f>0</f>
        <v>0</v>
      </c>
      <c r="E14" s="37">
        <f>111616281.37/1000</f>
        <v>111616.28137000001</v>
      </c>
      <c r="F14" s="37">
        <f>5740601.6/1000</f>
        <v>5740.6016</v>
      </c>
      <c r="G14" s="37">
        <f>110558399/1000</f>
        <v>110558.399</v>
      </c>
      <c r="H14" s="37">
        <f>4204822.97/1000</f>
        <v>4204.82297</v>
      </c>
      <c r="I14" s="37">
        <f>98026015.01/1000</f>
        <v>98026.01501</v>
      </c>
      <c r="J14" s="38">
        <f>99393.19/1000</f>
        <v>99.39319</v>
      </c>
      <c r="K14" s="17">
        <v>13.0790990615718</v>
      </c>
      <c r="L14" s="17">
        <v>6.95174443389348</v>
      </c>
      <c r="M14" s="17">
        <v>12.9967248524465</v>
      </c>
      <c r="N14" s="17">
        <v>7.37648888224181</v>
      </c>
      <c r="O14" s="18">
        <v>11.202311534346</v>
      </c>
      <c r="P14" s="19">
        <v>3.31339357857415</v>
      </c>
      <c r="S14" s="2"/>
    </row>
    <row r="15" spans="1:19" ht="12.75">
      <c r="A15" s="2"/>
      <c r="B15" s="16" t="s">
        <v>4</v>
      </c>
      <c r="C15" s="35">
        <f>1460</f>
        <v>1460</v>
      </c>
      <c r="D15" s="36">
        <f>0</f>
        <v>0</v>
      </c>
      <c r="E15" s="37">
        <f>1509241864.29001/1000</f>
        <v>1509241.86429001</v>
      </c>
      <c r="F15" s="37">
        <f>97886.12/1000</f>
        <v>97.88611999999999</v>
      </c>
      <c r="G15" s="37">
        <f>1496286535.95001/1000</f>
        <v>1496286.5359500102</v>
      </c>
      <c r="H15" s="37">
        <f>131827.23/1000</f>
        <v>131.82723000000001</v>
      </c>
      <c r="I15" s="37">
        <f>1443268811.37/1000</f>
        <v>1443268.8113699998</v>
      </c>
      <c r="J15" s="38">
        <f>244698/1000</f>
        <v>244.698</v>
      </c>
      <c r="K15" s="17">
        <v>12.6154061782411</v>
      </c>
      <c r="L15" s="17">
        <v>9.5</v>
      </c>
      <c r="M15" s="17">
        <v>12.5096574483015</v>
      </c>
      <c r="N15" s="17">
        <v>9.5</v>
      </c>
      <c r="O15" s="18">
        <v>12.1531462473805</v>
      </c>
      <c r="P15" s="19">
        <v>9.5</v>
      </c>
      <c r="S15" s="2"/>
    </row>
    <row r="16" spans="1:19" ht="12.75">
      <c r="A16" s="2"/>
      <c r="B16" s="16" t="s">
        <v>29</v>
      </c>
      <c r="C16" s="35">
        <f>0</f>
        <v>0</v>
      </c>
      <c r="D16" s="36">
        <f>1</f>
        <v>1</v>
      </c>
      <c r="E16" s="37">
        <f>198673010.77/1000</f>
        <v>198673.01077000002</v>
      </c>
      <c r="F16" s="37">
        <f>47546890.93/1000</f>
        <v>47546.89093</v>
      </c>
      <c r="G16" s="37">
        <f>191525751.77/1000</f>
        <v>191525.75177</v>
      </c>
      <c r="H16" s="37">
        <f>39908004.83/1000</f>
        <v>39908.00483</v>
      </c>
      <c r="I16" s="37">
        <f>200457793/1000</f>
        <v>200457.793</v>
      </c>
      <c r="J16" s="38">
        <f>46117473.1/1000</f>
        <v>46117.4731</v>
      </c>
      <c r="K16" s="17">
        <v>15.3256492675792</v>
      </c>
      <c r="L16" s="17">
        <v>6.95531765076653</v>
      </c>
      <c r="M16" s="17">
        <v>13.4387339223757</v>
      </c>
      <c r="N16" s="17">
        <v>7.17858337829363</v>
      </c>
      <c r="O16" s="18">
        <v>10.5035710260464</v>
      </c>
      <c r="P16" s="19">
        <v>7.19979369329322</v>
      </c>
      <c r="S16" s="2"/>
    </row>
    <row r="17" spans="1:19" ht="12" customHeight="1">
      <c r="A17" s="2"/>
      <c r="B17" s="16" t="s">
        <v>7</v>
      </c>
      <c r="C17" s="35">
        <f>0</f>
        <v>0</v>
      </c>
      <c r="D17" s="36">
        <f>0</f>
        <v>0</v>
      </c>
      <c r="E17" s="37">
        <f aca="true" t="shared" si="0" ref="E17:J21">0/1000</f>
        <v>0</v>
      </c>
      <c r="F17" s="37">
        <f t="shared" si="0"/>
        <v>0</v>
      </c>
      <c r="G17" s="37">
        <f t="shared" si="0"/>
        <v>0</v>
      </c>
      <c r="H17" s="37">
        <f t="shared" si="0"/>
        <v>0</v>
      </c>
      <c r="I17" s="37">
        <f t="shared" si="0"/>
        <v>0</v>
      </c>
      <c r="J17" s="38">
        <f t="shared" si="0"/>
        <v>0</v>
      </c>
      <c r="K17" s="17">
        <v>0</v>
      </c>
      <c r="L17" s="17">
        <v>0</v>
      </c>
      <c r="M17" s="17">
        <v>0</v>
      </c>
      <c r="N17" s="17">
        <v>0</v>
      </c>
      <c r="O17" s="18">
        <v>0</v>
      </c>
      <c r="P17" s="19">
        <v>0</v>
      </c>
      <c r="S17" s="2"/>
    </row>
    <row r="18" spans="1:19" ht="12.75">
      <c r="A18" s="2"/>
      <c r="B18" s="16" t="s">
        <v>26</v>
      </c>
      <c r="C18" s="35">
        <f>0</f>
        <v>0</v>
      </c>
      <c r="D18" s="36">
        <f>0</f>
        <v>0</v>
      </c>
      <c r="E18" s="37">
        <f t="shared" si="0"/>
        <v>0</v>
      </c>
      <c r="F18" s="37">
        <f t="shared" si="0"/>
        <v>0</v>
      </c>
      <c r="G18" s="37">
        <f t="shared" si="0"/>
        <v>0</v>
      </c>
      <c r="H18" s="37">
        <f t="shared" si="0"/>
        <v>0</v>
      </c>
      <c r="I18" s="37">
        <f t="shared" si="0"/>
        <v>0</v>
      </c>
      <c r="J18" s="38">
        <f t="shared" si="0"/>
        <v>0</v>
      </c>
      <c r="K18" s="17">
        <v>0</v>
      </c>
      <c r="L18" s="17">
        <v>0</v>
      </c>
      <c r="M18" s="17">
        <v>0</v>
      </c>
      <c r="N18" s="17">
        <v>0</v>
      </c>
      <c r="O18" s="18">
        <v>0</v>
      </c>
      <c r="P18" s="19">
        <v>0</v>
      </c>
      <c r="S18" s="2"/>
    </row>
    <row r="19" spans="1:19" ht="12.75">
      <c r="A19" s="2"/>
      <c r="B19" s="16" t="s">
        <v>25</v>
      </c>
      <c r="C19" s="35">
        <f>0</f>
        <v>0</v>
      </c>
      <c r="D19" s="36">
        <f>0</f>
        <v>0</v>
      </c>
      <c r="E19" s="37">
        <f t="shared" si="0"/>
        <v>0</v>
      </c>
      <c r="F19" s="37">
        <f t="shared" si="0"/>
        <v>0</v>
      </c>
      <c r="G19" s="37">
        <f t="shared" si="0"/>
        <v>0</v>
      </c>
      <c r="H19" s="37">
        <f t="shared" si="0"/>
        <v>0</v>
      </c>
      <c r="I19" s="37">
        <f t="shared" si="0"/>
        <v>0</v>
      </c>
      <c r="J19" s="38">
        <f t="shared" si="0"/>
        <v>0</v>
      </c>
      <c r="K19" s="17">
        <v>0</v>
      </c>
      <c r="L19" s="17">
        <v>0</v>
      </c>
      <c r="M19" s="17">
        <v>0</v>
      </c>
      <c r="N19" s="17">
        <v>0</v>
      </c>
      <c r="O19" s="18">
        <v>0</v>
      </c>
      <c r="P19" s="19">
        <v>0</v>
      </c>
      <c r="S19" s="2"/>
    </row>
    <row r="20" spans="1:19" ht="12.75">
      <c r="A20" s="2"/>
      <c r="B20" s="16" t="s">
        <v>43</v>
      </c>
      <c r="C20" s="35">
        <f>0</f>
        <v>0</v>
      </c>
      <c r="D20" s="36">
        <f>0</f>
        <v>0</v>
      </c>
      <c r="E20" s="37">
        <f t="shared" si="0"/>
        <v>0</v>
      </c>
      <c r="F20" s="37">
        <f t="shared" si="0"/>
        <v>0</v>
      </c>
      <c r="G20" s="37">
        <f t="shared" si="0"/>
        <v>0</v>
      </c>
      <c r="H20" s="37">
        <f t="shared" si="0"/>
        <v>0</v>
      </c>
      <c r="I20" s="37">
        <f t="shared" si="0"/>
        <v>0</v>
      </c>
      <c r="J20" s="38">
        <f t="shared" si="0"/>
        <v>0</v>
      </c>
      <c r="K20" s="17">
        <v>0</v>
      </c>
      <c r="L20" s="17">
        <v>0</v>
      </c>
      <c r="M20" s="17">
        <v>0</v>
      </c>
      <c r="N20" s="17">
        <v>0</v>
      </c>
      <c r="O20" s="18">
        <v>0</v>
      </c>
      <c r="P20" s="19">
        <v>0</v>
      </c>
      <c r="S20" s="2"/>
    </row>
    <row r="21" spans="1:19" ht="12.75">
      <c r="A21" s="2"/>
      <c r="B21" s="16" t="s">
        <v>44</v>
      </c>
      <c r="C21" s="35">
        <f>0</f>
        <v>0</v>
      </c>
      <c r="D21" s="36">
        <f>0</f>
        <v>0</v>
      </c>
      <c r="E21" s="37">
        <f t="shared" si="0"/>
        <v>0</v>
      </c>
      <c r="F21" s="37">
        <f t="shared" si="0"/>
        <v>0</v>
      </c>
      <c r="G21" s="37">
        <f t="shared" si="0"/>
        <v>0</v>
      </c>
      <c r="H21" s="37">
        <f t="shared" si="0"/>
        <v>0</v>
      </c>
      <c r="I21" s="37">
        <f t="shared" si="0"/>
        <v>0</v>
      </c>
      <c r="J21" s="38">
        <f t="shared" si="0"/>
        <v>0</v>
      </c>
      <c r="K21" s="17">
        <v>0</v>
      </c>
      <c r="L21" s="17">
        <v>0</v>
      </c>
      <c r="M21" s="17">
        <v>0</v>
      </c>
      <c r="N21" s="17">
        <v>0</v>
      </c>
      <c r="O21" s="18">
        <v>0</v>
      </c>
      <c r="P21" s="19">
        <v>0</v>
      </c>
      <c r="S21" s="2"/>
    </row>
    <row r="22" spans="1:19" ht="25.5">
      <c r="A22" s="2"/>
      <c r="B22" s="16" t="s">
        <v>30</v>
      </c>
      <c r="C22" s="35">
        <f>0</f>
        <v>0</v>
      </c>
      <c r="D22" s="36">
        <f>0</f>
        <v>0</v>
      </c>
      <c r="E22" s="37">
        <f>6762504/1000</f>
        <v>6762.504</v>
      </c>
      <c r="F22" s="37">
        <f>0/1000</f>
        <v>0</v>
      </c>
      <c r="G22" s="37">
        <f>3672519/1000</f>
        <v>3672.519</v>
      </c>
      <c r="H22" s="37">
        <f>0/1000</f>
        <v>0</v>
      </c>
      <c r="I22" s="37">
        <f>5776052/1000</f>
        <v>5776.052</v>
      </c>
      <c r="J22" s="38">
        <f>0/1000</f>
        <v>0</v>
      </c>
      <c r="K22" s="17">
        <v>13.3564812678854</v>
      </c>
      <c r="L22" s="17">
        <v>0</v>
      </c>
      <c r="M22" s="17">
        <v>12.81503730818</v>
      </c>
      <c r="N22" s="17">
        <v>0</v>
      </c>
      <c r="O22" s="18">
        <v>10.0761246609276</v>
      </c>
      <c r="P22" s="19">
        <v>0</v>
      </c>
      <c r="S22" s="2"/>
    </row>
    <row r="23" spans="1:19" ht="12.75">
      <c r="A23" s="2"/>
      <c r="B23" s="16" t="s">
        <v>24</v>
      </c>
      <c r="C23" s="35">
        <f>4</f>
        <v>4</v>
      </c>
      <c r="D23" s="36">
        <f>0</f>
        <v>0</v>
      </c>
      <c r="E23" s="37">
        <f>196395086.63/1000</f>
        <v>196395.08663</v>
      </c>
      <c r="F23" s="37">
        <f>784573341.46/1000</f>
        <v>784573.34146</v>
      </c>
      <c r="G23" s="37">
        <f>199301187.21/1000</f>
        <v>199301.18721</v>
      </c>
      <c r="H23" s="37">
        <f>783811837.94/1000</f>
        <v>783811.8379400001</v>
      </c>
      <c r="I23" s="37">
        <f>223620722.91/1000</f>
        <v>223620.72290999998</v>
      </c>
      <c r="J23" s="38">
        <f>720658404.63/1000</f>
        <v>720658.40463</v>
      </c>
      <c r="K23" s="17">
        <v>12.117501206527</v>
      </c>
      <c r="L23" s="17">
        <v>7.42945201724583</v>
      </c>
      <c r="M23" s="17">
        <v>12.0616991358388</v>
      </c>
      <c r="N23" s="17">
        <v>7.55314359381223</v>
      </c>
      <c r="O23" s="18">
        <v>10.8918318532347</v>
      </c>
      <c r="P23" s="19">
        <v>7.58118373848819</v>
      </c>
      <c r="S23" s="2"/>
    </row>
    <row r="24" spans="1:19" ht="12.75">
      <c r="A24" s="2"/>
      <c r="B24" s="16" t="s">
        <v>10</v>
      </c>
      <c r="C24" s="35">
        <f>28</f>
        <v>28</v>
      </c>
      <c r="D24" s="36">
        <f>11</f>
        <v>11</v>
      </c>
      <c r="E24" s="37">
        <f>1885273621.35/1000</f>
        <v>1885273.62135</v>
      </c>
      <c r="F24" s="37">
        <f>1221839474.66/1000</f>
        <v>1221839.47466</v>
      </c>
      <c r="G24" s="37">
        <f>2009615731.07/1000</f>
        <v>2009615.73107</v>
      </c>
      <c r="H24" s="37">
        <f>1204894900.15/1000</f>
        <v>1204894.9001500001</v>
      </c>
      <c r="I24" s="37">
        <f>2035874997.51/1000</f>
        <v>2035874.99751</v>
      </c>
      <c r="J24" s="38">
        <f>1348885437.21/1000</f>
        <v>1348885.4372100001</v>
      </c>
      <c r="K24" s="17">
        <v>11.9547400001895</v>
      </c>
      <c r="L24" s="17">
        <v>6.98541810262886</v>
      </c>
      <c r="M24" s="17">
        <v>11.784805678057</v>
      </c>
      <c r="N24" s="17">
        <v>7.05248363645081</v>
      </c>
      <c r="O24" s="18">
        <v>10.4398875143353</v>
      </c>
      <c r="P24" s="19">
        <v>6.61482748885863</v>
      </c>
      <c r="S24" s="2"/>
    </row>
    <row r="25" spans="1:19" ht="12.75">
      <c r="A25" s="2"/>
      <c r="B25" s="16" t="s">
        <v>32</v>
      </c>
      <c r="C25" s="35">
        <f>4+0</f>
        <v>4</v>
      </c>
      <c r="D25" s="36">
        <f>0+0</f>
        <v>0</v>
      </c>
      <c r="E25" s="37">
        <f>(135251082+0)/1000</f>
        <v>135251.082</v>
      </c>
      <c r="F25" s="37">
        <f>(99615667.14+0)/1000</f>
        <v>99615.66714</v>
      </c>
      <c r="G25" s="37">
        <f>(138236632+0)/1000</f>
        <v>138236.632</v>
      </c>
      <c r="H25" s="37">
        <f>(94284752.47+0)/1000</f>
        <v>94284.75246999999</v>
      </c>
      <c r="I25" s="37">
        <f>(145274833+0)/1000</f>
        <v>145274.833</v>
      </c>
      <c r="J25" s="38">
        <f>(93934699.34+0)/1000</f>
        <v>93934.69934</v>
      </c>
      <c r="K25" s="17">
        <v>13.2680337411275</v>
      </c>
      <c r="L25" s="17">
        <v>7.61626198382754</v>
      </c>
      <c r="M25" s="17">
        <v>13.1937495012176</v>
      </c>
      <c r="N25" s="17">
        <v>7.80546936064412</v>
      </c>
      <c r="O25" s="18">
        <v>10.8590409668549</v>
      </c>
      <c r="P25" s="19">
        <v>7.8787937942848</v>
      </c>
      <c r="S25" s="2"/>
    </row>
    <row r="26" spans="1:19" ht="12.75">
      <c r="A26" s="2"/>
      <c r="B26" s="16" t="s">
        <v>35</v>
      </c>
      <c r="C26" s="35">
        <f>27</f>
        <v>27</v>
      </c>
      <c r="D26" s="36">
        <f>0</f>
        <v>0</v>
      </c>
      <c r="E26" s="37">
        <f>562697637.2/1000</f>
        <v>562697.6372</v>
      </c>
      <c r="F26" s="37">
        <f>0/1000</f>
        <v>0</v>
      </c>
      <c r="G26" s="37">
        <f>560368916.58/1000</f>
        <v>560368.9165800001</v>
      </c>
      <c r="H26" s="37">
        <f>0/1000</f>
        <v>0</v>
      </c>
      <c r="I26" s="37">
        <f>547358041.67/1000</f>
        <v>547358.04167</v>
      </c>
      <c r="J26" s="38">
        <f>0/1000</f>
        <v>0</v>
      </c>
      <c r="K26" s="17">
        <v>11.3719263637672</v>
      </c>
      <c r="L26" s="17">
        <v>0</v>
      </c>
      <c r="M26" s="17">
        <v>11.320627538429</v>
      </c>
      <c r="N26" s="17">
        <v>0</v>
      </c>
      <c r="O26" s="18">
        <v>11.1330718839103</v>
      </c>
      <c r="P26" s="19">
        <v>0</v>
      </c>
      <c r="S26" s="2"/>
    </row>
    <row r="27" spans="1:19" ht="12.75">
      <c r="A27" s="2"/>
      <c r="B27" s="16" t="s">
        <v>16</v>
      </c>
      <c r="C27" s="35">
        <f>0</f>
        <v>0</v>
      </c>
      <c r="D27" s="36">
        <f>0</f>
        <v>0</v>
      </c>
      <c r="E27" s="37">
        <f>0/1000</f>
        <v>0</v>
      </c>
      <c r="F27" s="37">
        <f>0/1000</f>
        <v>0</v>
      </c>
      <c r="G27" s="37">
        <f>0/1000</f>
        <v>0</v>
      </c>
      <c r="H27" s="37">
        <f>0/1000</f>
        <v>0</v>
      </c>
      <c r="I27" s="37">
        <f>0/1000</f>
        <v>0</v>
      </c>
      <c r="J27" s="38">
        <f>0/1000</f>
        <v>0</v>
      </c>
      <c r="K27" s="17">
        <v>0</v>
      </c>
      <c r="L27" s="17">
        <v>0</v>
      </c>
      <c r="M27" s="17">
        <v>0</v>
      </c>
      <c r="N27" s="17">
        <v>0</v>
      </c>
      <c r="O27" s="18">
        <v>0</v>
      </c>
      <c r="P27" s="19">
        <v>0</v>
      </c>
      <c r="S27" s="2"/>
    </row>
    <row r="28" spans="1:19" ht="25.5">
      <c r="A28" s="2"/>
      <c r="B28" s="16" t="s">
        <v>19</v>
      </c>
      <c r="C28" s="35">
        <f>55+0</f>
        <v>55</v>
      </c>
      <c r="D28" s="36">
        <f>0+0</f>
        <v>0</v>
      </c>
      <c r="E28" s="37">
        <f>(256968440.3+0)/1000</f>
        <v>256968.44030000002</v>
      </c>
      <c r="F28" s="37">
        <f>(10193418.58+0)/1000</f>
        <v>10193.41858</v>
      </c>
      <c r="G28" s="37">
        <f>(254752548.77+0)/1000</f>
        <v>254752.54877000002</v>
      </c>
      <c r="H28" s="37">
        <f>(10664445.81+0)/1000</f>
        <v>10664.445810000001</v>
      </c>
      <c r="I28" s="37">
        <f>(233289510.13+0)/1000</f>
        <v>233289.51013</v>
      </c>
      <c r="J28" s="38">
        <f>(10899700.13+0)/1000</f>
        <v>10899.700130000001</v>
      </c>
      <c r="K28" s="17">
        <v>9.55128977112759</v>
      </c>
      <c r="L28" s="17">
        <v>5.74003744027551</v>
      </c>
      <c r="M28" s="17">
        <v>9.34058673723353</v>
      </c>
      <c r="N28" s="17">
        <v>5.77738452814174</v>
      </c>
      <c r="O28" s="18">
        <v>7.52504973196928</v>
      </c>
      <c r="P28" s="19">
        <v>5.54167365629168</v>
      </c>
      <c r="S28" s="2"/>
    </row>
    <row r="29" spans="1:19" ht="25.5">
      <c r="A29" s="2"/>
      <c r="B29" s="16" t="s">
        <v>1</v>
      </c>
      <c r="C29" s="35">
        <f>0</f>
        <v>0</v>
      </c>
      <c r="D29" s="36">
        <f>2</f>
        <v>2</v>
      </c>
      <c r="E29" s="37">
        <f>344931107.76/1000</f>
        <v>344931.10776</v>
      </c>
      <c r="F29" s="37">
        <f>454123546.1/1000</f>
        <v>454123.54610000004</v>
      </c>
      <c r="G29" s="37">
        <f>355071045.18/1000</f>
        <v>355071.04518</v>
      </c>
      <c r="H29" s="37">
        <f>457605397.48/1000</f>
        <v>457605.39748000004</v>
      </c>
      <c r="I29" s="37">
        <f>382872477.12/1000</f>
        <v>382872.47712</v>
      </c>
      <c r="J29" s="38">
        <f>431524231.25/1000</f>
        <v>431524.23125</v>
      </c>
      <c r="K29" s="17">
        <v>13.0782303924043</v>
      </c>
      <c r="L29" s="17">
        <v>6.37862657539043</v>
      </c>
      <c r="M29" s="17">
        <v>13.0719548125138</v>
      </c>
      <c r="N29" s="17">
        <v>6.39844211585915</v>
      </c>
      <c r="O29" s="18">
        <v>9.79704514155207</v>
      </c>
      <c r="P29" s="19">
        <v>6.33841195591262</v>
      </c>
      <c r="S29" s="2"/>
    </row>
    <row r="30" spans="1:19" ht="12.75">
      <c r="A30" s="2"/>
      <c r="B30" s="16" t="s">
        <v>8</v>
      </c>
      <c r="C30" s="39">
        <f>0</f>
        <v>0</v>
      </c>
      <c r="D30" s="40">
        <f>0</f>
        <v>0</v>
      </c>
      <c r="E30" s="41">
        <f>50902809.1/1000</f>
        <v>50902.8091</v>
      </c>
      <c r="F30" s="41">
        <f>45056047.67/1000</f>
        <v>45056.04767</v>
      </c>
      <c r="G30" s="41">
        <f>51890639.3/1000</f>
        <v>51890.639299999995</v>
      </c>
      <c r="H30" s="41">
        <f>46552755.8/1000</f>
        <v>46552.7558</v>
      </c>
      <c r="I30" s="41">
        <f>52802159.97/1000</f>
        <v>52802.15997</v>
      </c>
      <c r="J30" s="42">
        <f>48019685.98/1000</f>
        <v>48019.685979999995</v>
      </c>
      <c r="K30" s="20">
        <v>12.8796958747312</v>
      </c>
      <c r="L30" s="20">
        <v>6.57519917245329</v>
      </c>
      <c r="M30" s="20">
        <v>12.8782936610014</v>
      </c>
      <c r="N30" s="20">
        <v>6.56810839139624</v>
      </c>
      <c r="O30" s="21">
        <v>11.0282945879174</v>
      </c>
      <c r="P30" s="22">
        <v>6.69046246674768</v>
      </c>
      <c r="S30" s="2"/>
    </row>
    <row r="31" spans="1:19" ht="12.75">
      <c r="A31" s="2"/>
      <c r="B31" s="23" t="s">
        <v>12</v>
      </c>
      <c r="C31" s="43">
        <f>420+0</f>
        <v>420</v>
      </c>
      <c r="D31" s="44">
        <f>0+0</f>
        <v>0</v>
      </c>
      <c r="E31" s="45">
        <f>(190601196.19+139785230.31)/1000</f>
        <v>330386.4265</v>
      </c>
      <c r="F31" s="45">
        <f>(164582.13+76121390.72)/1000</f>
        <v>76285.97284999999</v>
      </c>
      <c r="G31" s="45">
        <f>(205613100.67+140252855.89)/1000</f>
        <v>345865.95655999996</v>
      </c>
      <c r="H31" s="45">
        <f>(3056293.07+77542506.34)/1000</f>
        <v>80598.79940999999</v>
      </c>
      <c r="I31" s="45">
        <f>(201325484.27+143237429.59)/1000</f>
        <v>344562.91386000003</v>
      </c>
      <c r="J31" s="44">
        <f>(2907893.08+54912499.08)/1000</f>
        <v>57820.392159999996</v>
      </c>
      <c r="K31" s="24">
        <v>11.329269013765</v>
      </c>
      <c r="L31" s="24">
        <v>6.7814342644383</v>
      </c>
      <c r="M31" s="24">
        <v>11.1606369272726</v>
      </c>
      <c r="N31" s="24">
        <v>6.81957697317517</v>
      </c>
      <c r="O31" s="25">
        <v>10.4246173839807</v>
      </c>
      <c r="P31" s="26">
        <v>6.83583069327456</v>
      </c>
      <c r="S31" s="2"/>
    </row>
    <row r="32" spans="1:19" ht="12.75">
      <c r="A32" s="2"/>
      <c r="B32" s="2"/>
      <c r="S32" s="2"/>
    </row>
    <row r="33" spans="1:19" ht="12.75">
      <c r="A33" s="2"/>
      <c r="B33" s="27" t="s">
        <v>15</v>
      </c>
      <c r="S33" s="2"/>
    </row>
    <row r="34" spans="1:19" ht="27" customHeight="1">
      <c r="A34" s="2"/>
      <c r="B34" s="50" t="s">
        <v>2</v>
      </c>
      <c r="C34" s="50"/>
      <c r="D34" s="50"/>
      <c r="E34" s="50"/>
      <c r="F34" s="50"/>
      <c r="G34" s="50"/>
      <c r="H34" s="50"/>
      <c r="I34" s="50"/>
      <c r="J34" s="50"/>
      <c r="K34" s="50"/>
      <c r="L34" s="50"/>
      <c r="M34" s="50"/>
      <c r="N34" s="50"/>
      <c r="O34" s="50"/>
      <c r="P34" s="50"/>
      <c r="S34" s="2"/>
    </row>
    <row r="35" spans="1:19" ht="12.75">
      <c r="A35" s="2"/>
      <c r="B35" s="27" t="s">
        <v>42</v>
      </c>
      <c r="S35" s="2"/>
    </row>
    <row r="36" spans="1:19" ht="12.75">
      <c r="A36" s="2"/>
      <c r="B36" s="27" t="s">
        <v>14</v>
      </c>
      <c r="S36" s="2"/>
    </row>
    <row r="37" spans="1:19" ht="22.5" customHeight="1">
      <c r="A37" s="2"/>
      <c r="B37" s="50" t="s">
        <v>39</v>
      </c>
      <c r="C37" s="50"/>
      <c r="D37" s="50"/>
      <c r="E37" s="50"/>
      <c r="F37" s="50"/>
      <c r="G37" s="50"/>
      <c r="H37" s="50"/>
      <c r="I37" s="50"/>
      <c r="J37" s="50"/>
      <c r="K37" s="50"/>
      <c r="L37" s="50"/>
      <c r="M37" s="50"/>
      <c r="N37" s="50"/>
      <c r="O37" s="50"/>
      <c r="P37" s="50"/>
      <c r="S37" s="2"/>
    </row>
    <row r="38" spans="1:19" ht="12.75">
      <c r="A38" s="2"/>
      <c r="B38" s="27" t="s">
        <v>5</v>
      </c>
      <c r="S38" s="2"/>
    </row>
    <row r="39" spans="1:19" ht="12.75">
      <c r="A39" s="2"/>
      <c r="B39" s="2"/>
      <c r="S39" s="2"/>
    </row>
    <row r="40" spans="1:19" ht="12.75">
      <c r="A40" s="2"/>
      <c r="B40" s="2" t="s">
        <v>9</v>
      </c>
      <c r="S40" s="2"/>
    </row>
    <row r="41" spans="1:19" ht="12.75">
      <c r="A41" s="2"/>
      <c r="B41" s="2" t="s">
        <v>31</v>
      </c>
      <c r="E41" s="46" t="s">
        <v>45</v>
      </c>
      <c r="S41" s="2"/>
    </row>
    <row r="42" spans="1:19" ht="12.75">
      <c r="A42" s="2"/>
      <c r="B42" s="2"/>
      <c r="S42" s="2"/>
    </row>
    <row r="43" spans="1:19" ht="12.75">
      <c r="A43" s="2"/>
      <c r="B43" s="47" t="s">
        <v>46</v>
      </c>
      <c r="S43" s="2"/>
    </row>
    <row r="44" spans="1:19" ht="12.75">
      <c r="A44" s="2"/>
      <c r="B44" s="47" t="s">
        <v>47</v>
      </c>
      <c r="S44" s="2"/>
    </row>
  </sheetData>
  <sheetProtection/>
  <mergeCells count="17">
    <mergeCell ref="E8:J8"/>
    <mergeCell ref="D9:D10"/>
    <mergeCell ref="E9:F9"/>
    <mergeCell ref="K9:L9"/>
    <mergeCell ref="G9:H9"/>
    <mergeCell ref="M9:N9"/>
    <mergeCell ref="I9:J9"/>
    <mergeCell ref="K8:P8"/>
    <mergeCell ref="B3:P3"/>
    <mergeCell ref="B4:P4"/>
    <mergeCell ref="B6:P6"/>
    <mergeCell ref="B34:P34"/>
    <mergeCell ref="B37:P37"/>
    <mergeCell ref="B8:B10"/>
    <mergeCell ref="O9:P9"/>
    <mergeCell ref="C9:C10"/>
    <mergeCell ref="C8:D8"/>
  </mergeCells>
  <printOptions horizontalCentered="1"/>
  <pageMargins left="0" right="0" top="0.1968503937007874" bottom="0.5905511811023623" header="0.5118110236220472" footer="0.5118110236220472"/>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B43" sqref="B43"/>
    </sheetView>
  </sheetViews>
  <sheetFormatPr defaultColWidth="9.140625" defaultRowHeight="12.75"/>
  <cols>
    <col min="1" max="2" width="9.140625" style="0" customWidth="1"/>
    <col min="3" max="9" width="16.57421875" style="29" customWidth="1"/>
  </cols>
  <sheetData>
    <row r="1" spans="1:2" ht="12.75">
      <c r="A1" s="28"/>
      <c r="B1" s="28"/>
    </row>
    <row r="2" spans="1:2" ht="12.75">
      <c r="A2" s="28"/>
      <c r="B2" s="28"/>
    </row>
    <row r="3" spans="1:2" ht="12.75">
      <c r="A3" s="28"/>
      <c r="B3" s="28"/>
    </row>
    <row r="4" spans="1:2" ht="12.75">
      <c r="A4" s="28"/>
      <c r="B4" s="28"/>
    </row>
    <row r="5" spans="1:2" ht="12.75">
      <c r="A5" s="28"/>
      <c r="B5" s="28"/>
    </row>
    <row r="6" spans="1:2" ht="12.75">
      <c r="A6" s="28"/>
      <c r="B6" s="28"/>
    </row>
    <row r="7" spans="1:2" ht="12.75">
      <c r="A7" s="28"/>
      <c r="B7" s="28"/>
    </row>
    <row r="8" spans="1:2" ht="12.75">
      <c r="A8" s="28"/>
      <c r="B8" s="28"/>
    </row>
    <row r="9" spans="1:2" ht="12.75">
      <c r="A9" s="28"/>
      <c r="B9" s="28"/>
    </row>
    <row r="10" spans="1:2" ht="12.75">
      <c r="A10" s="28"/>
      <c r="B10" s="28"/>
    </row>
    <row r="11" spans="1:2" ht="12.75">
      <c r="A11" s="28"/>
      <c r="B11" s="28"/>
    </row>
    <row r="12" spans="1:9" ht="12.75">
      <c r="A12" s="28">
        <v>42</v>
      </c>
      <c r="B12" s="28">
        <v>3</v>
      </c>
      <c r="C12" s="29">
        <v>789735621.45</v>
      </c>
      <c r="D12" s="29">
        <v>252565761.48</v>
      </c>
      <c r="E12" s="29">
        <v>775631907.39</v>
      </c>
      <c r="F12" s="29">
        <v>230110033.8</v>
      </c>
      <c r="G12" s="29">
        <v>733112441.65</v>
      </c>
      <c r="H12" s="29">
        <v>169556114.19</v>
      </c>
      <c r="I12" s="29">
        <v>1095131363.8728</v>
      </c>
    </row>
    <row r="13" spans="1:9" ht="12.75">
      <c r="A13" s="28">
        <v>2</v>
      </c>
      <c r="B13" s="28">
        <v>3</v>
      </c>
      <c r="C13" s="29">
        <v>636374097.79</v>
      </c>
      <c r="D13" s="29">
        <v>763658517.06</v>
      </c>
      <c r="E13" s="29">
        <v>636069645.86</v>
      </c>
      <c r="F13" s="29">
        <v>748307216.03</v>
      </c>
      <c r="G13" s="29">
        <v>669988575.23</v>
      </c>
      <c r="H13" s="29">
        <v>702316171.1</v>
      </c>
      <c r="I13" s="29">
        <v>4642618845.8268</v>
      </c>
    </row>
    <row r="14" spans="1:9" ht="12.75">
      <c r="A14" s="28">
        <v>5</v>
      </c>
      <c r="B14" s="28">
        <v>0</v>
      </c>
      <c r="C14" s="29">
        <v>111616281.37</v>
      </c>
      <c r="D14" s="29">
        <v>5740601.6</v>
      </c>
      <c r="E14" s="29">
        <v>110558399</v>
      </c>
      <c r="F14" s="29">
        <v>4204822.97</v>
      </c>
      <c r="G14" s="29">
        <v>98026015.01</v>
      </c>
      <c r="H14" s="29">
        <v>99393.19</v>
      </c>
      <c r="I14" s="29">
        <v>329328.7575</v>
      </c>
    </row>
    <row r="15" spans="1:9" ht="12.75">
      <c r="A15" s="28">
        <v>1460</v>
      </c>
      <c r="B15" s="28">
        <v>0</v>
      </c>
      <c r="C15" s="29">
        <v>1509241864.29001</v>
      </c>
      <c r="D15" s="29">
        <v>97886.12</v>
      </c>
      <c r="E15" s="29">
        <v>1496286535.95001</v>
      </c>
      <c r="F15" s="29">
        <v>131827.23</v>
      </c>
      <c r="G15" s="29">
        <v>1443268811.37</v>
      </c>
      <c r="H15" s="29">
        <v>244698</v>
      </c>
      <c r="I15" s="29">
        <v>2324631</v>
      </c>
    </row>
    <row r="16" spans="1:9" ht="12.75">
      <c r="A16" s="28">
        <v>0</v>
      </c>
      <c r="B16" s="28">
        <v>1</v>
      </c>
      <c r="C16" s="29">
        <v>198673010.77</v>
      </c>
      <c r="D16" s="29">
        <v>47546890.93</v>
      </c>
      <c r="E16" s="29">
        <v>191525751.77</v>
      </c>
      <c r="F16" s="29">
        <v>39908004.83</v>
      </c>
      <c r="G16" s="29">
        <v>200457793</v>
      </c>
      <c r="H16" s="29">
        <v>46117473.1</v>
      </c>
      <c r="I16" s="29">
        <v>332036291.976</v>
      </c>
    </row>
    <row r="17" spans="1:9" ht="12.75">
      <c r="A17" s="28">
        <v>0</v>
      </c>
      <c r="B17" s="28">
        <v>0</v>
      </c>
      <c r="C17" s="29">
        <v>0</v>
      </c>
      <c r="D17" s="29">
        <v>0</v>
      </c>
      <c r="E17" s="29">
        <v>0</v>
      </c>
      <c r="F17" s="29">
        <v>0</v>
      </c>
      <c r="G17" s="29">
        <v>0</v>
      </c>
      <c r="H17" s="29">
        <v>0</v>
      </c>
      <c r="I17" s="29">
        <v>0</v>
      </c>
    </row>
    <row r="18" spans="1:9" ht="12.75">
      <c r="A18" s="28">
        <v>0</v>
      </c>
      <c r="B18" s="28">
        <v>0</v>
      </c>
      <c r="C18" s="29">
        <v>0</v>
      </c>
      <c r="D18" s="29">
        <v>0</v>
      </c>
      <c r="E18" s="29">
        <v>0</v>
      </c>
      <c r="F18" s="29">
        <v>0</v>
      </c>
      <c r="G18" s="29">
        <v>0</v>
      </c>
      <c r="H18" s="29">
        <v>0</v>
      </c>
      <c r="I18" s="29">
        <v>0</v>
      </c>
    </row>
    <row r="19" spans="1:9" ht="12.75">
      <c r="A19" s="28">
        <v>0</v>
      </c>
      <c r="B19" s="28">
        <v>0</v>
      </c>
      <c r="C19" s="29">
        <v>0</v>
      </c>
      <c r="D19" s="29">
        <v>0</v>
      </c>
      <c r="E19" s="29">
        <v>0</v>
      </c>
      <c r="F19" s="29">
        <v>0</v>
      </c>
      <c r="G19" s="29">
        <v>0</v>
      </c>
      <c r="H19" s="29">
        <v>0</v>
      </c>
      <c r="I19" s="29">
        <v>0</v>
      </c>
    </row>
    <row r="20" spans="1:9" ht="12.75">
      <c r="A20" s="28">
        <v>0</v>
      </c>
      <c r="B20" s="28">
        <v>0</v>
      </c>
      <c r="C20" s="29">
        <v>0</v>
      </c>
      <c r="D20" s="29">
        <v>0</v>
      </c>
      <c r="E20" s="29">
        <v>0</v>
      </c>
      <c r="F20" s="29">
        <v>0</v>
      </c>
      <c r="G20" s="29">
        <v>0</v>
      </c>
      <c r="H20" s="29">
        <v>0</v>
      </c>
      <c r="I20" s="29">
        <v>0</v>
      </c>
    </row>
    <row r="21" spans="1:9" ht="12.75">
      <c r="A21" s="28">
        <v>0</v>
      </c>
      <c r="B21" s="28">
        <v>0</v>
      </c>
      <c r="C21" s="29">
        <v>0</v>
      </c>
      <c r="D21" s="29">
        <v>0</v>
      </c>
      <c r="E21" s="29">
        <v>0</v>
      </c>
      <c r="F21" s="29">
        <v>0</v>
      </c>
      <c r="G21" s="29">
        <v>0</v>
      </c>
      <c r="H21" s="29">
        <v>0</v>
      </c>
      <c r="I21" s="29">
        <v>0</v>
      </c>
    </row>
    <row r="22" spans="1:9" ht="12.75">
      <c r="A22" s="28">
        <v>0</v>
      </c>
      <c r="B22" s="28">
        <v>0</v>
      </c>
      <c r="C22" s="29">
        <v>6762504</v>
      </c>
      <c r="D22" s="29">
        <v>0</v>
      </c>
      <c r="E22" s="29">
        <v>3672519</v>
      </c>
      <c r="F22" s="29">
        <v>0</v>
      </c>
      <c r="G22" s="29">
        <v>5776052</v>
      </c>
      <c r="H22" s="29">
        <v>0</v>
      </c>
      <c r="I22" s="29">
        <v>0</v>
      </c>
    </row>
    <row r="23" spans="1:9" ht="12.75">
      <c r="A23" s="28">
        <v>4</v>
      </c>
      <c r="B23" s="28">
        <v>0</v>
      </c>
      <c r="C23" s="29">
        <v>196395086.63</v>
      </c>
      <c r="D23" s="29">
        <v>784573341.46</v>
      </c>
      <c r="E23" s="29">
        <v>199301187.21</v>
      </c>
      <c r="F23" s="29">
        <v>783811837.94</v>
      </c>
      <c r="G23" s="29">
        <v>223620722.91</v>
      </c>
      <c r="H23" s="29">
        <v>720658404.63</v>
      </c>
      <c r="I23" s="29">
        <v>5463443778.1858</v>
      </c>
    </row>
    <row r="24" spans="1:9" ht="12.75">
      <c r="A24" s="28">
        <v>28</v>
      </c>
      <c r="B24" s="28">
        <v>11</v>
      </c>
      <c r="C24" s="29">
        <v>1885273621.35</v>
      </c>
      <c r="D24" s="29">
        <v>1221839474.66</v>
      </c>
      <c r="E24" s="29">
        <v>2009615731.07</v>
      </c>
      <c r="F24" s="29">
        <v>1204894900.15</v>
      </c>
      <c r="G24" s="29">
        <v>2035874997.51</v>
      </c>
      <c r="H24" s="29">
        <v>1348885437.21</v>
      </c>
      <c r="I24" s="29">
        <v>8922644469.3778</v>
      </c>
    </row>
    <row r="25" spans="1:9" ht="12.75">
      <c r="A25" s="28">
        <v>4</v>
      </c>
      <c r="B25" s="28">
        <v>0</v>
      </c>
      <c r="C25" s="29">
        <v>135251082</v>
      </c>
      <c r="D25" s="29">
        <v>99615667.14</v>
      </c>
      <c r="E25" s="29">
        <v>138236632</v>
      </c>
      <c r="F25" s="29">
        <v>94284752.47</v>
      </c>
      <c r="G25" s="29">
        <v>145274833</v>
      </c>
      <c r="H25" s="29">
        <v>93934699.34</v>
      </c>
      <c r="I25" s="29">
        <v>740092126.228</v>
      </c>
    </row>
    <row r="26" spans="1:9" ht="12.75">
      <c r="A26" s="28">
        <v>27</v>
      </c>
      <c r="B26" s="28">
        <v>0</v>
      </c>
      <c r="C26" s="29">
        <v>562697637.2</v>
      </c>
      <c r="D26" s="29">
        <v>0</v>
      </c>
      <c r="E26" s="29">
        <v>560368916.58</v>
      </c>
      <c r="F26" s="29">
        <v>0</v>
      </c>
      <c r="G26" s="29">
        <v>547358041.67</v>
      </c>
      <c r="H26" s="29">
        <v>0</v>
      </c>
      <c r="I26" s="29">
        <v>0</v>
      </c>
    </row>
    <row r="27" spans="1:9" ht="12.75">
      <c r="A27" s="28">
        <v>0</v>
      </c>
      <c r="B27" s="28">
        <v>0</v>
      </c>
      <c r="C27" s="29">
        <v>0</v>
      </c>
      <c r="D27" s="29">
        <v>0</v>
      </c>
      <c r="E27" s="29">
        <v>0</v>
      </c>
      <c r="F27" s="29">
        <v>0</v>
      </c>
      <c r="G27" s="29">
        <v>0</v>
      </c>
      <c r="H27" s="29">
        <v>0</v>
      </c>
      <c r="I27" s="29">
        <v>0</v>
      </c>
    </row>
    <row r="28" spans="1:9" ht="12.75">
      <c r="A28" s="28">
        <v>55</v>
      </c>
      <c r="B28" s="28">
        <v>0</v>
      </c>
      <c r="C28" s="29">
        <v>256968440.3</v>
      </c>
      <c r="D28" s="29">
        <v>10193418.58</v>
      </c>
      <c r="E28" s="29">
        <v>254752548.77</v>
      </c>
      <c r="F28" s="29">
        <v>10664445.81</v>
      </c>
      <c r="G28" s="29">
        <v>233289510.13</v>
      </c>
      <c r="H28" s="29">
        <v>10899700.13</v>
      </c>
      <c r="I28" s="29">
        <v>60402581.0719</v>
      </c>
    </row>
    <row r="29" spans="1:9" ht="12.75">
      <c r="A29" s="28">
        <v>0</v>
      </c>
      <c r="B29" s="28">
        <v>2</v>
      </c>
      <c r="C29" s="29">
        <v>344931107.76</v>
      </c>
      <c r="D29" s="29">
        <v>454123546.1</v>
      </c>
      <c r="E29" s="29">
        <v>355071045.18</v>
      </c>
      <c r="F29" s="29">
        <v>457605397.48</v>
      </c>
      <c r="G29" s="29">
        <v>382872477.12</v>
      </c>
      <c r="H29" s="29">
        <v>431524231.25</v>
      </c>
      <c r="I29" s="29">
        <v>2735178346.621</v>
      </c>
    </row>
    <row r="30" spans="1:9" ht="12.75">
      <c r="A30" s="28">
        <v>0</v>
      </c>
      <c r="B30" s="28">
        <v>0</v>
      </c>
      <c r="C30" s="29">
        <v>50902809.1</v>
      </c>
      <c r="D30" s="29">
        <v>45056047.67</v>
      </c>
      <c r="E30" s="29">
        <v>51890639.3</v>
      </c>
      <c r="F30" s="29">
        <v>46552755.8</v>
      </c>
      <c r="G30" s="29">
        <v>52802159.97</v>
      </c>
      <c r="H30" s="29">
        <v>48019685.98</v>
      </c>
      <c r="I30" s="29">
        <v>321273906.7142</v>
      </c>
    </row>
    <row r="31" spans="1:9" ht="12.75">
      <c r="A31" s="28">
        <v>420</v>
      </c>
      <c r="B31" s="28">
        <v>0</v>
      </c>
      <c r="C31" s="29">
        <v>330386426.5</v>
      </c>
      <c r="D31" s="29">
        <v>76285972.85</v>
      </c>
      <c r="E31" s="29">
        <v>345865956.56</v>
      </c>
      <c r="F31" s="29">
        <v>80598799.41</v>
      </c>
      <c r="G31" s="29">
        <v>344562913.86</v>
      </c>
      <c r="H31" s="29">
        <v>57820392.16</v>
      </c>
      <c r="I31" s="29">
        <v>395250411.4245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2015-06-15T12:13:35Z</cp:lastPrinted>
  <dcterms:modified xsi:type="dcterms:W3CDTF">2015-06-15T12:15:42Z</dcterms:modified>
  <cp:category/>
  <cp:version/>
  <cp:contentType/>
  <cp:contentStatus/>
</cp:coreProperties>
</file>