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<sst xmlns="http://schemas.openxmlformats.org/spreadsheetml/2006/main" count="55" uniqueCount="31">
  <si>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</si>
  <si>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</si>
  <si>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</si>
  <si>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</si>
  <si>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</si>
  <si>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</si>
  <si>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</si>
  <si>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</si>
  <si>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</si>
  <si>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</si>
  <si>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</si>
  <si>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</si>
  <si>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</si>
  <si>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</si>
  <si>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</si>
  <si>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</si>
  <si>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</si>
  <si>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</si>
  <si>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</si>
  <si>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</si>
  <si>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</si>
  <si>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</si>
  <si>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</si>
  <si>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</si>
  <si>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</si>
  <si>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la situatia   30.04.2016</t>
  </si>
  <si>
    <t>Presedintele Comitetului de Conducere al bancii  ______________________________S.Cebotari</t>
  </si>
  <si>
    <t>Data perfectarii         17.05.2016</t>
  </si>
  <si>
    <t>Executorul si numarul telefonului        F.Plugaru       0-22-24-43-54</t>
  </si>
  <si>
    <t xml:space="preserve">*La aceasta categorie se includ de asemenea depozitele bugetului Republicii Moldova si ale bugetelor locale, ale bancilor, institutiilor financiare nebancare si ale altor persoane fizice care practica activitate de </t>
  </si>
  <si>
    <t>intreprinzator sau alt gen deactivitate etc.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</si>
</sst>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F2" s="3"/>
      <c r="H2" s="3"/>
      <c r="J2" s="3"/>
      <c r="L2" s="3"/>
      <c r="M2" s="3" t="s">
        <v>16</v>
      </c>
    </row>
    <row r="3" spans="1:13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3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2.75">
      <c r="A5" s="3"/>
    </row>
    <row r="6" spans="1:13" ht="12.75">
      <c r="A6" s="84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ht="12.75">
      <c r="A7" s="3"/>
    </row>
    <row r="8" spans="1:13" ht="42.75" customHeight="1">
      <c r="A8" s="85" t="s">
        <v>22</v>
      </c>
      <c r="B8" s="81" t="s">
        <v>15</v>
      </c>
      <c r="C8" s="81"/>
      <c r="D8" s="81"/>
      <c r="E8" s="81"/>
      <c r="F8" s="81"/>
      <c r="G8" s="93"/>
      <c r="H8" s="81" t="s">
        <v>17</v>
      </c>
      <c r="I8" s="81"/>
      <c r="J8" s="81"/>
      <c r="K8" s="81"/>
      <c r="L8" s="81"/>
      <c r="M8" s="81"/>
    </row>
    <row r="9" spans="1:13" ht="12.75">
      <c r="A9" s="85"/>
      <c r="B9" s="87" t="s">
        <v>1</v>
      </c>
      <c r="C9" s="88"/>
      <c r="D9" s="92" t="s">
        <v>12</v>
      </c>
      <c r="E9" s="92"/>
      <c r="F9" s="89" t="s">
        <v>21</v>
      </c>
      <c r="G9" s="90"/>
      <c r="H9" s="91" t="s">
        <v>1</v>
      </c>
      <c r="I9" s="91"/>
      <c r="J9" s="82" t="s">
        <v>12</v>
      </c>
      <c r="K9" s="82"/>
      <c r="L9" s="79" t="s">
        <v>21</v>
      </c>
      <c r="M9" s="80"/>
    </row>
    <row r="10" spans="1:13" ht="38.25">
      <c r="A10" s="86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18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7"/>
      <c r="C12" s="48"/>
      <c r="D12" s="49"/>
      <c r="E12" s="50"/>
      <c r="F12" s="50"/>
      <c r="G12" s="50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51">
        <f>(272532651.14+614075.65)/1000</f>
        <v>273147</v>
      </c>
      <c r="C13" s="52">
        <f>(746975005.71+0)/1000</f>
        <v>746975</v>
      </c>
      <c r="D13" s="51">
        <f>(260783755.04+614206.96)/1000</f>
        <v>261398</v>
      </c>
      <c r="E13" s="52">
        <f>(727145937.08+0)/1000</f>
        <v>727146</v>
      </c>
      <c r="F13" s="51">
        <f>(228249504.15+768690.62)/1000</f>
        <v>229018</v>
      </c>
      <c r="G13" s="53">
        <f>(650235913.74+0)/1000</f>
        <v>650236</v>
      </c>
      <c r="H13" s="32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</row>
    <row r="14" spans="1:13" ht="12.75">
      <c r="A14" s="22" t="s">
        <v>7</v>
      </c>
      <c r="B14" s="54">
        <f>(1059203113.49+0)/1000</f>
        <v>1059203</v>
      </c>
      <c r="C14" s="55">
        <f>(1080180314.74+0)/1000</f>
        <v>1080180</v>
      </c>
      <c r="D14" s="54">
        <f>(913778911.11+0)/1000</f>
        <v>913779</v>
      </c>
      <c r="E14" s="55">
        <f>(1074600540.36+0)/1000</f>
        <v>1074601</v>
      </c>
      <c r="F14" s="54">
        <f>(1176942992.26+0)/1000</f>
        <v>1176943</v>
      </c>
      <c r="G14" s="56">
        <f>(1005630604.4+0)/1000</f>
        <v>1005631</v>
      </c>
      <c r="H14" s="32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</row>
    <row r="15" spans="1:13" ht="12.75">
      <c r="A15" s="22" t="s">
        <v>2</v>
      </c>
      <c r="B15" s="57">
        <f>0/1000</f>
        <v>0</v>
      </c>
      <c r="C15" s="52">
        <f>601430.17/1000</f>
        <v>601</v>
      </c>
      <c r="D15" s="57">
        <f>0/1000</f>
        <v>0</v>
      </c>
      <c r="E15" s="52">
        <f>745058.28/1000</f>
        <v>745</v>
      </c>
      <c r="F15" s="57">
        <f>0/1000</f>
        <v>0</v>
      </c>
      <c r="G15" s="53">
        <f>1334288.85/1000</f>
        <v>1334</v>
      </c>
      <c r="H15" s="32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</row>
    <row r="16" spans="1:13" ht="12.75">
      <c r="A16" s="28" t="s">
        <v>24</v>
      </c>
      <c r="B16" s="54"/>
      <c r="C16" s="58"/>
      <c r="D16" s="54"/>
      <c r="E16" s="58"/>
      <c r="F16" s="54"/>
      <c r="G16" s="59"/>
      <c r="H16" s="33"/>
      <c r="I16" s="33"/>
      <c r="J16" s="33"/>
      <c r="K16" s="37"/>
      <c r="L16" s="33"/>
      <c r="M16" s="38"/>
    </row>
    <row r="17" spans="1:13" ht="12.75">
      <c r="A17" s="22" t="s">
        <v>13</v>
      </c>
      <c r="B17" s="57">
        <f>(562493736.45+431617.03)/1000</f>
        <v>562925</v>
      </c>
      <c r="C17" s="57">
        <f>(10507518.61+0)/1000</f>
        <v>10508</v>
      </c>
      <c r="D17" s="57">
        <f>(491923386.86+432228.75)/1000</f>
        <v>492356</v>
      </c>
      <c r="E17" s="57">
        <f>(9713053.14+0)/1000</f>
        <v>9713</v>
      </c>
      <c r="F17" s="57">
        <f>(470728630.7+432437.79)/1000</f>
        <v>471161</v>
      </c>
      <c r="G17" s="60">
        <f>(9156436.23+0)/1000</f>
        <v>9156</v>
      </c>
      <c r="H17" s="32">
        <v>2.45</v>
      </c>
      <c r="I17" s="32">
        <v>2</v>
      </c>
      <c r="J17" s="32">
        <v>2.48</v>
      </c>
      <c r="K17" s="35">
        <v>2</v>
      </c>
      <c r="L17" s="32">
        <v>1.89</v>
      </c>
      <c r="M17" s="36">
        <v>2</v>
      </c>
    </row>
    <row r="18" spans="1:13" ht="12.75">
      <c r="A18" s="22" t="s">
        <v>7</v>
      </c>
      <c r="B18" s="54">
        <f>(232072091.86+0)/1000</f>
        <v>232072</v>
      </c>
      <c r="C18" s="61">
        <f>(53805964.7+0)/1000</f>
        <v>53806</v>
      </c>
      <c r="D18" s="54">
        <f>(223325756.55+0)/1000</f>
        <v>223326</v>
      </c>
      <c r="E18" s="61">
        <f>(133879484.98+0)/1000</f>
        <v>133879</v>
      </c>
      <c r="F18" s="54">
        <f>(242297700.8+0)/1000</f>
        <v>242298</v>
      </c>
      <c r="G18" s="62">
        <f>(32761671.27+0)/1000</f>
        <v>32762</v>
      </c>
      <c r="H18" s="32">
        <v>4.36</v>
      </c>
      <c r="I18" s="32">
        <v>0.59</v>
      </c>
      <c r="J18" s="32">
        <v>4.61</v>
      </c>
      <c r="K18" s="35">
        <v>0.57</v>
      </c>
      <c r="L18" s="34">
        <v>4.08</v>
      </c>
      <c r="M18" s="36">
        <v>0.62</v>
      </c>
    </row>
    <row r="19" spans="1:13" ht="12.75">
      <c r="A19" s="22" t="s">
        <v>2</v>
      </c>
      <c r="B19" s="57">
        <f>0/1000</f>
        <v>0</v>
      </c>
      <c r="C19" s="52">
        <f>10770754.65/1000</f>
        <v>10771</v>
      </c>
      <c r="D19" s="57">
        <f>0/1000</f>
        <v>0</v>
      </c>
      <c r="E19" s="52">
        <f>10037781.39/1000</f>
        <v>10038</v>
      </c>
      <c r="F19" s="57">
        <f>0/1000</f>
        <v>0</v>
      </c>
      <c r="G19" s="53">
        <f>7469126.76/1000</f>
        <v>7469</v>
      </c>
      <c r="H19" s="32">
        <v>0</v>
      </c>
      <c r="I19" s="32">
        <v>2</v>
      </c>
      <c r="J19" s="32">
        <v>0</v>
      </c>
      <c r="K19" s="35">
        <v>2</v>
      </c>
      <c r="L19" s="32">
        <v>0</v>
      </c>
      <c r="M19" s="36">
        <v>2</v>
      </c>
    </row>
    <row r="20" spans="1:13" ht="12.75">
      <c r="A20" s="28" t="s">
        <v>11</v>
      </c>
      <c r="B20" s="54"/>
      <c r="C20" s="55"/>
      <c r="D20" s="54"/>
      <c r="E20" s="55"/>
      <c r="F20" s="54"/>
      <c r="G20" s="56"/>
      <c r="H20" s="33"/>
      <c r="I20" s="33"/>
      <c r="J20" s="33"/>
      <c r="K20" s="37"/>
      <c r="L20" s="33"/>
      <c r="M20" s="38"/>
    </row>
    <row r="21" spans="1:13" ht="12.75">
      <c r="A21" s="22" t="s">
        <v>13</v>
      </c>
      <c r="B21" s="57">
        <f>(521777.5+120424.71)/1000</f>
        <v>642</v>
      </c>
      <c r="C21" s="52">
        <f>(251612.49+86990.92)/1000</f>
        <v>339</v>
      </c>
      <c r="D21" s="57">
        <f>(601616+119424.71)/1000</f>
        <v>721</v>
      </c>
      <c r="E21" s="52">
        <f>(249875.93+0)/1000</f>
        <v>250</v>
      </c>
      <c r="F21" s="57">
        <f>(304777.5+119424.71)/1000</f>
        <v>424</v>
      </c>
      <c r="G21" s="53">
        <f>(250096.03+0)/1000</f>
        <v>250</v>
      </c>
      <c r="H21" s="32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</row>
    <row r="22" spans="1:13" ht="12.75">
      <c r="A22" s="22" t="s">
        <v>7</v>
      </c>
      <c r="B22" s="54">
        <f>6744829.87/1000</f>
        <v>6745</v>
      </c>
      <c r="C22" s="58">
        <f>1748339.94/1000</f>
        <v>1748</v>
      </c>
      <c r="D22" s="54">
        <f>6835142.62/1000</f>
        <v>6835</v>
      </c>
      <c r="E22" s="58">
        <f>1643039.49/1000</f>
        <v>1643</v>
      </c>
      <c r="F22" s="54">
        <f>12510096.98/1000</f>
        <v>12510</v>
      </c>
      <c r="G22" s="59">
        <f>1751905.39/1000</f>
        <v>1752</v>
      </c>
      <c r="H22" s="32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</row>
    <row r="23" spans="1:13" ht="12.75">
      <c r="A23" s="22" t="s">
        <v>2</v>
      </c>
      <c r="B23" s="60">
        <f aca="true" t="shared" si="0" ref="B23:G23">0/1000</f>
        <v>0</v>
      </c>
      <c r="C23" s="55">
        <f t="shared" si="0"/>
        <v>0</v>
      </c>
      <c r="D23" s="60">
        <f t="shared" si="0"/>
        <v>0</v>
      </c>
      <c r="E23" s="55">
        <f t="shared" si="0"/>
        <v>0</v>
      </c>
      <c r="F23" s="60">
        <f t="shared" si="0"/>
        <v>0</v>
      </c>
      <c r="G23" s="56">
        <f t="shared" si="0"/>
        <v>0</v>
      </c>
      <c r="H23" s="32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</row>
    <row r="24" spans="1:13" ht="12.75">
      <c r="A24" s="29" t="s">
        <v>14</v>
      </c>
      <c r="B24" s="54"/>
      <c r="C24" s="63"/>
      <c r="D24" s="54"/>
      <c r="E24" s="63"/>
      <c r="F24" s="54"/>
      <c r="G24" s="64"/>
      <c r="H24" s="33"/>
      <c r="I24" s="33"/>
      <c r="J24" s="33"/>
      <c r="K24" s="37"/>
      <c r="L24" s="33"/>
      <c r="M24" s="38"/>
    </row>
    <row r="25" spans="1:13" ht="12.75">
      <c r="A25" s="22" t="s">
        <v>13</v>
      </c>
      <c r="B25" s="57">
        <f>(962408584.220001+3395869717.92)/1000</f>
        <v>4358278</v>
      </c>
      <c r="C25" s="52">
        <f>(3582945939.53999+1291813005.25)/1000</f>
        <v>4874759</v>
      </c>
      <c r="D25" s="57">
        <f>(1097186663.95+3090259317.43)/1000</f>
        <v>4187446</v>
      </c>
      <c r="E25" s="52">
        <f>(3617011843.78999+1389492566.01)/1000</f>
        <v>5006504</v>
      </c>
      <c r="F25" s="57">
        <f>(1708307159.35+2296304943.02)/1000</f>
        <v>4004612</v>
      </c>
      <c r="G25" s="53">
        <f>(3781636437.51+1416432429.94)/1000</f>
        <v>5198069</v>
      </c>
      <c r="H25" s="32">
        <v>14.98</v>
      </c>
      <c r="I25" s="32">
        <v>2.2</v>
      </c>
      <c r="J25" s="32">
        <v>15.66</v>
      </c>
      <c r="K25" s="35">
        <v>2.18</v>
      </c>
      <c r="L25" s="32">
        <v>14.9</v>
      </c>
      <c r="M25" s="36">
        <v>2.17</v>
      </c>
    </row>
    <row r="26" spans="1:13" ht="12.75">
      <c r="A26" s="30" t="s">
        <v>7</v>
      </c>
      <c r="B26" s="54">
        <f>420615100.4/1000</f>
        <v>420615</v>
      </c>
      <c r="C26" s="58">
        <f>502390398.58/1000</f>
        <v>502390</v>
      </c>
      <c r="D26" s="54">
        <f>421773384.36/1000</f>
        <v>421773</v>
      </c>
      <c r="E26" s="58">
        <f>492632867.94/1000</f>
        <v>492633</v>
      </c>
      <c r="F26" s="54">
        <f>407718060.35/1000</f>
        <v>407718</v>
      </c>
      <c r="G26" s="59">
        <f>580301954.05/1000</f>
        <v>580302</v>
      </c>
      <c r="H26" s="32">
        <v>11.81</v>
      </c>
      <c r="I26" s="32">
        <v>3.24</v>
      </c>
      <c r="J26" s="32">
        <v>12.04</v>
      </c>
      <c r="K26" s="35">
        <v>3.19</v>
      </c>
      <c r="L26" s="32">
        <v>10.79</v>
      </c>
      <c r="M26" s="36">
        <v>3.13</v>
      </c>
    </row>
    <row r="27" spans="1:13" ht="12.75">
      <c r="A27" s="22" t="s">
        <v>2</v>
      </c>
      <c r="B27" s="57">
        <f aca="true" t="shared" si="1" ref="B27:G27">0/1000</f>
        <v>0</v>
      </c>
      <c r="C27" s="52">
        <f t="shared" si="1"/>
        <v>0</v>
      </c>
      <c r="D27" s="57">
        <f t="shared" si="1"/>
        <v>0</v>
      </c>
      <c r="E27" s="52">
        <f t="shared" si="1"/>
        <v>0</v>
      </c>
      <c r="F27" s="57">
        <f t="shared" si="1"/>
        <v>0</v>
      </c>
      <c r="G27" s="53">
        <f t="shared" si="1"/>
        <v>0</v>
      </c>
      <c r="H27" s="32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</row>
    <row r="28" spans="1:13" ht="12.75">
      <c r="A28" s="28" t="s">
        <v>19</v>
      </c>
      <c r="B28" s="54"/>
      <c r="C28" s="63"/>
      <c r="D28" s="65"/>
      <c r="E28" s="49"/>
      <c r="F28" s="49"/>
      <c r="G28" s="66"/>
      <c r="H28" s="34"/>
      <c r="I28" s="34"/>
      <c r="J28" s="34"/>
      <c r="K28" s="39"/>
      <c r="L28" s="34"/>
      <c r="M28" s="38"/>
    </row>
    <row r="29" spans="1:13" ht="12.75">
      <c r="A29" s="22" t="s">
        <v>13</v>
      </c>
      <c r="B29" s="57">
        <f aca="true" t="shared" si="2" ref="B29:G31">B13+B17+B21+B25</f>
        <v>5194992</v>
      </c>
      <c r="C29" s="52">
        <f t="shared" si="2"/>
        <v>5632581</v>
      </c>
      <c r="D29" s="67">
        <f t="shared" si="2"/>
        <v>4941921</v>
      </c>
      <c r="E29" s="67">
        <f t="shared" si="2"/>
        <v>5743613</v>
      </c>
      <c r="F29" s="67">
        <f t="shared" si="2"/>
        <v>4705215</v>
      </c>
      <c r="G29" s="68">
        <f t="shared" si="2"/>
        <v>5857711</v>
      </c>
      <c r="H29" s="32">
        <f aca="true" t="shared" si="3" ref="H29:M31">IF(B29=0,0,(B13*H13+B17*H17+B21*H21+B25*H25)/B29)</f>
        <v>12.83</v>
      </c>
      <c r="I29" s="32">
        <f t="shared" si="3"/>
        <v>1.91</v>
      </c>
      <c r="J29" s="32">
        <f t="shared" si="3"/>
        <v>13.52</v>
      </c>
      <c r="K29" s="35">
        <f t="shared" si="3"/>
        <v>1.9</v>
      </c>
      <c r="L29" s="32">
        <f t="shared" si="3"/>
        <v>12.87</v>
      </c>
      <c r="M29" s="36">
        <f t="shared" si="3"/>
        <v>1.93</v>
      </c>
    </row>
    <row r="30" spans="1:13" ht="12.75">
      <c r="A30" s="22" t="s">
        <v>7</v>
      </c>
      <c r="B30" s="54">
        <f t="shared" si="2"/>
        <v>1718635</v>
      </c>
      <c r="C30" s="69">
        <f t="shared" si="2"/>
        <v>1638124</v>
      </c>
      <c r="D30" s="70">
        <f t="shared" si="2"/>
        <v>1565713</v>
      </c>
      <c r="E30" s="70">
        <f t="shared" si="2"/>
        <v>1702756</v>
      </c>
      <c r="F30" s="70">
        <f t="shared" si="2"/>
        <v>1839469</v>
      </c>
      <c r="G30" s="71">
        <f t="shared" si="2"/>
        <v>1620447</v>
      </c>
      <c r="H30" s="41">
        <f t="shared" si="3"/>
        <v>3.48</v>
      </c>
      <c r="I30" s="41">
        <f t="shared" si="3"/>
        <v>1.01</v>
      </c>
      <c r="J30" s="41">
        <f t="shared" si="3"/>
        <v>3.9</v>
      </c>
      <c r="K30" s="42">
        <f t="shared" si="3"/>
        <v>0.97</v>
      </c>
      <c r="L30" s="41">
        <f t="shared" si="3"/>
        <v>2.93</v>
      </c>
      <c r="M30" s="43">
        <f t="shared" si="3"/>
        <v>1.13</v>
      </c>
    </row>
    <row r="31" spans="1:13" ht="12.75">
      <c r="A31" s="23" t="s">
        <v>2</v>
      </c>
      <c r="B31" s="72">
        <f t="shared" si="2"/>
        <v>0</v>
      </c>
      <c r="C31" s="73">
        <f t="shared" si="2"/>
        <v>11372</v>
      </c>
      <c r="D31" s="73">
        <f t="shared" si="2"/>
        <v>0</v>
      </c>
      <c r="E31" s="74">
        <f t="shared" si="2"/>
        <v>10783</v>
      </c>
      <c r="F31" s="75">
        <f t="shared" si="2"/>
        <v>0</v>
      </c>
      <c r="G31" s="75">
        <f t="shared" si="2"/>
        <v>8803</v>
      </c>
      <c r="H31" s="44">
        <f t="shared" si="3"/>
        <v>0</v>
      </c>
      <c r="I31" s="44">
        <f t="shared" si="3"/>
        <v>1.89</v>
      </c>
      <c r="J31" s="44">
        <f t="shared" si="3"/>
        <v>0</v>
      </c>
      <c r="K31" s="45">
        <f t="shared" si="3"/>
        <v>1.86</v>
      </c>
      <c r="L31" s="44">
        <f t="shared" si="3"/>
        <v>0</v>
      </c>
      <c r="M31" s="46">
        <f t="shared" si="3"/>
        <v>1.7</v>
      </c>
    </row>
    <row r="32" spans="1:3" ht="12.75">
      <c r="A32" s="3"/>
      <c r="C32" s="24"/>
    </row>
    <row r="33" ht="12.75">
      <c r="A33" s="25" t="s">
        <v>6</v>
      </c>
    </row>
    <row r="34" ht="12.75">
      <c r="A34" s="78" t="s">
        <v>29</v>
      </c>
    </row>
    <row r="35" ht="12.75">
      <c r="A35" s="25" t="s">
        <v>30</v>
      </c>
    </row>
    <row r="36" ht="12.75">
      <c r="A36" s="25" t="s">
        <v>20</v>
      </c>
    </row>
    <row r="37" ht="12.75">
      <c r="A37" s="25" t="s">
        <v>23</v>
      </c>
    </row>
    <row r="38" ht="12.75">
      <c r="A38" s="3"/>
    </row>
    <row r="39" ht="12.75">
      <c r="A39" s="3" t="s">
        <v>4</v>
      </c>
    </row>
    <row r="40" ht="12.75">
      <c r="A40" s="76" t="s">
        <v>26</v>
      </c>
    </row>
    <row r="41" ht="12.75">
      <c r="A41" s="3"/>
    </row>
    <row r="42" ht="12.75">
      <c r="A42" s="76" t="s">
        <v>28</v>
      </c>
    </row>
    <row r="43" spans="1:2" ht="12.75">
      <c r="A43" s="76" t="s">
        <v>27</v>
      </c>
      <c r="B43" s="77"/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650235914</v>
      </c>
    </row>
    <row r="14" spans="1:7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1005630604</v>
      </c>
    </row>
    <row r="15" spans="1:7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1334289</v>
      </c>
    </row>
    <row r="16" spans="1:7" ht="12.75">
      <c r="A16" s="40"/>
      <c r="B16" s="40"/>
      <c r="C16" s="40"/>
      <c r="D16" s="40"/>
      <c r="E16" s="40"/>
      <c r="F16" s="40"/>
      <c r="G16" s="40"/>
    </row>
    <row r="17" spans="1:7" s="31" customFormat="1" ht="12.75">
      <c r="A17" s="40">
        <v>1380640186</v>
      </c>
      <c r="B17" s="40">
        <v>21015037</v>
      </c>
      <c r="C17" s="40">
        <v>1221658115</v>
      </c>
      <c r="D17" s="40">
        <v>19426106</v>
      </c>
      <c r="E17" s="40">
        <v>891748627</v>
      </c>
      <c r="F17" s="40">
        <v>18312872</v>
      </c>
      <c r="G17" s="40">
        <v>9156436</v>
      </c>
    </row>
    <row r="18" spans="1:7" ht="12.75">
      <c r="A18" s="40">
        <v>1012771615</v>
      </c>
      <c r="B18" s="40">
        <v>31651478</v>
      </c>
      <c r="C18" s="40">
        <v>1028863899</v>
      </c>
      <c r="D18" s="40">
        <v>76484946</v>
      </c>
      <c r="E18" s="40">
        <v>987709745</v>
      </c>
      <c r="F18" s="40">
        <v>20279504</v>
      </c>
      <c r="G18" s="40">
        <v>32761671</v>
      </c>
    </row>
    <row r="19" spans="1:7" ht="12.75">
      <c r="A19" s="40">
        <v>0</v>
      </c>
      <c r="B19" s="40">
        <v>21541509</v>
      </c>
      <c r="C19" s="40">
        <v>0</v>
      </c>
      <c r="D19" s="40">
        <v>20075563</v>
      </c>
      <c r="E19" s="40">
        <v>0</v>
      </c>
      <c r="F19" s="40">
        <v>14938254</v>
      </c>
      <c r="G19" s="40">
        <v>7469127</v>
      </c>
    </row>
    <row r="20" spans="1:7" ht="12.75">
      <c r="A20" s="40"/>
      <c r="B20" s="40"/>
      <c r="C20" s="40"/>
      <c r="D20" s="40"/>
      <c r="E20" s="40"/>
      <c r="F20" s="40"/>
      <c r="G20" s="40"/>
    </row>
    <row r="21" spans="1:7" ht="12.75">
      <c r="A21" s="40">
        <v>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250096</v>
      </c>
    </row>
    <row r="22" spans="1:7" ht="12.75">
      <c r="A22" s="40">
        <v>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1751905</v>
      </c>
    </row>
    <row r="23" spans="1:7" ht="12.75">
      <c r="A23" s="40">
        <v>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12.75">
      <c r="A24" s="40"/>
      <c r="B24" s="40"/>
      <c r="C24" s="40"/>
      <c r="D24" s="40"/>
      <c r="E24" s="40"/>
      <c r="F24" s="40"/>
      <c r="G24" s="40"/>
    </row>
    <row r="25" spans="1:7" s="31" customFormat="1" ht="12.75">
      <c r="A25" s="40">
        <v>65285608433</v>
      </c>
      <c r="B25" s="40">
        <v>10718653362</v>
      </c>
      <c r="C25" s="40">
        <v>65555390763</v>
      </c>
      <c r="D25" s="40">
        <v>10907565035</v>
      </c>
      <c r="E25" s="40">
        <v>59684268064</v>
      </c>
      <c r="F25" s="40">
        <v>11302344092</v>
      </c>
      <c r="G25" s="40">
        <v>5198068868</v>
      </c>
    </row>
    <row r="26" spans="1:7" ht="12.75">
      <c r="A26" s="40">
        <v>4969041201</v>
      </c>
      <c r="B26" s="40">
        <v>1626070863</v>
      </c>
      <c r="C26" s="40">
        <v>5077442566</v>
      </c>
      <c r="D26" s="40">
        <v>1572051682</v>
      </c>
      <c r="E26" s="40">
        <v>4399781310</v>
      </c>
      <c r="F26" s="40">
        <v>1814519549</v>
      </c>
      <c r="G26" s="40">
        <v>580301954</v>
      </c>
    </row>
    <row r="27" spans="1:7" ht="12.75">
      <c r="A27" s="40">
        <v>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2016-05-17T07:03:41Z</cp:lastPrinted>
  <dcterms:modified xsi:type="dcterms:W3CDTF">2016-05-17T12:50:31Z</dcterms:modified>
  <cp:category/>
  <cp:version/>
  <cp:contentType/>
  <cp:contentStatus/>
</cp:coreProperties>
</file>