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'Sheet1'!$A$1:$D$85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<sst xmlns="http://schemas.openxmlformats.org/spreadsheetml/2006/main" count="121" uniqueCount="106">
  <si>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</si>
  <si>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</si>
  <si>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</si>
  <si>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</si>
  <si>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</si>
  <si>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</si>
  <si>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</si>
  <si>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</si>
  <si>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</si>
  <si>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</si>
  <si>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</si>
  <si>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</si>
  <si>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</si>
  <si>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</si>
  <si>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</si>
  <si>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</si>
  <si>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</si>
  <si>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</si>
  <si>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</si>
  <si>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</si>
  <si>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</si>
  <si>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</si>
  <si>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</si>
  <si>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</si>
  <si>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</si>
  <si>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</si>
  <si>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 xml:space="preserve">                                         la data 31 mai 2016 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</si>
  <si>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</si>
  <si>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</si>
  <si>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</si>
  <si>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</si>
  <si>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</si>
  <si>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</si>
  <si>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</si>
  <si>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</si>
  <si>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</si>
  <si>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</si>
  <si>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</si>
  <si>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</si>
  <si>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</si>
  <si>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</si>
  <si>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</si>
  <si>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</si>
  <si>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</si>
  <si>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</si>
  <si>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</si>
  <si>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</si>
  <si>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</si>
  <si>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</si>
  <si>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</si>
  <si>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</si>
  <si>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</si>
  <si>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</si>
  <si>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</si>
  <si>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</si>
  <si>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</si>
  <si>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</si>
  <si>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</si>
  <si>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</si>
  <si>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</si>
  <si>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</si>
  <si>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</si>
  <si>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</si>
  <si>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</si>
  <si>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</si>
  <si>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</si>
  <si>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</si>
  <si>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</si>
  <si>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</si>
  <si>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</si>
  <si>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</si>
  <si>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</si>
  <si>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</si>
  <si>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</si>
  <si>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</si>
  <si>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</si>
  <si>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</si>
  <si>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</si>
  <si>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</si>
  <si>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</si>
  <si>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</si>
  <si>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</si>
  <si>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</si>
  <si>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</si>
  <si>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</si>
  <si>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</si>
  <si>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</si>
  <si>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</si>
  <si>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</si>
  <si>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</si>
  <si>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</si>
  <si>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</si>
  <si>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</si>
  <si>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</si>
  <si>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</si>
  <si>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</si>
  <si>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</si>
  <si>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</si>
  <si>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</si>
  <si>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</si>
  <si>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</si>
  <si>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</si>
  <si>
    <t>Conducatorul bancii   ____________________</t>
  </si>
  <si>
    <t>Contabil-sef              _____________________</t>
  </si>
  <si>
    <t>x</t>
  </si>
  <si>
    <t xml:space="preserve">                                 FIN 2 Contul de profit sau pierdere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</si>
</sst>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57421875" style="0" customWidth="1"/>
    <col min="2" max="2" width="8.421875" style="0" customWidth="1"/>
    <col min="3" max="3" width="77.7109375" style="0" customWidth="1"/>
    <col min="4" max="4" width="18.00390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4</v>
      </c>
      <c r="C1" s="1"/>
      <c r="D1" s="1"/>
      <c r="F1" s="5"/>
      <c r="H1" s="1"/>
    </row>
    <row r="2" spans="1:6" ht="12.75">
      <c r="A2" s="1"/>
      <c r="B2" s="35" t="s">
        <v>82</v>
      </c>
      <c r="C2" s="35"/>
      <c r="D2" s="1"/>
      <c r="F2" s="1"/>
    </row>
    <row r="3" spans="1:6" ht="409.5" customHeight="1" hidden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12.75">
      <c r="A6" s="1"/>
      <c r="B6" s="1"/>
      <c r="C6" s="4"/>
      <c r="D6" s="1"/>
      <c r="F6" s="1"/>
    </row>
    <row r="7" spans="1:6" ht="12.75">
      <c r="A7" s="1"/>
      <c r="B7" s="1"/>
      <c r="C7" s="16" t="s">
        <v>105</v>
      </c>
      <c r="D7" s="1"/>
      <c r="F7" s="1"/>
    </row>
    <row r="8" spans="1:6" ht="12.75">
      <c r="A8" s="1"/>
      <c r="B8" s="1"/>
      <c r="C8" s="14" t="s">
        <v>26</v>
      </c>
      <c r="D8" s="1"/>
      <c r="F8" s="1"/>
    </row>
    <row r="9" spans="1:6" ht="13.5" thickBot="1">
      <c r="A9" s="1"/>
      <c r="B9" s="1"/>
      <c r="C9" s="1"/>
      <c r="D9" s="10" t="s">
        <v>87</v>
      </c>
      <c r="F9" s="17"/>
    </row>
    <row r="10" spans="1:7" ht="28.5" customHeight="1">
      <c r="A10" s="1"/>
      <c r="B10" s="11" t="s">
        <v>80</v>
      </c>
      <c r="C10" s="12"/>
      <c r="D10" s="13" t="s">
        <v>23</v>
      </c>
      <c r="E10" s="2"/>
      <c r="F10" s="3"/>
      <c r="G10" s="2"/>
    </row>
    <row r="11" spans="1:7" ht="12.75">
      <c r="A11" s="1"/>
      <c r="B11" s="6" t="s">
        <v>75</v>
      </c>
      <c r="C11" s="7" t="s">
        <v>50</v>
      </c>
      <c r="D11" s="8">
        <v>1</v>
      </c>
      <c r="E11" s="2"/>
      <c r="F11" s="2"/>
      <c r="G11" s="2"/>
    </row>
    <row r="12" spans="1:6" ht="15" customHeight="1">
      <c r="A12" s="1"/>
      <c r="B12" s="23"/>
      <c r="C12" s="9" t="s">
        <v>38</v>
      </c>
      <c r="D12" s="33"/>
      <c r="F12" s="1"/>
    </row>
    <row r="13" spans="1:6" ht="15" customHeight="1">
      <c r="A13" s="1"/>
      <c r="B13" s="25" t="s">
        <v>6</v>
      </c>
      <c r="C13" s="9" t="s">
        <v>62</v>
      </c>
      <c r="D13" s="19">
        <f>SUM(D14:D20)</f>
        <v>721534897.88</v>
      </c>
      <c r="F13" s="1"/>
    </row>
    <row r="14" spans="1:6" ht="15" customHeight="1">
      <c r="A14" s="1"/>
      <c r="B14" s="26" t="s">
        <v>83</v>
      </c>
      <c r="C14" s="32" t="s">
        <v>59</v>
      </c>
      <c r="D14" s="20">
        <f>0+0+0</f>
        <v>0</v>
      </c>
      <c r="F14" s="1"/>
    </row>
    <row r="15" spans="1:6" ht="25.5">
      <c r="A15" s="1"/>
      <c r="B15" s="26" t="s">
        <v>56</v>
      </c>
      <c r="C15" s="32" t="s">
        <v>53</v>
      </c>
      <c r="D15" s="20">
        <v>0</v>
      </c>
      <c r="F15" s="1"/>
    </row>
    <row r="16" spans="1:6" ht="14.25" customHeight="1">
      <c r="A16" s="1"/>
      <c r="B16" s="26" t="s">
        <v>32</v>
      </c>
      <c r="C16" s="32" t="s">
        <v>100</v>
      </c>
      <c r="D16" s="20">
        <f>0+0+0</f>
        <v>0</v>
      </c>
      <c r="F16" s="1"/>
    </row>
    <row r="17" spans="1:6" ht="14.25" customHeight="1">
      <c r="A17" s="1"/>
      <c r="B17" s="26" t="s">
        <v>5</v>
      </c>
      <c r="C17" s="32" t="s">
        <v>10</v>
      </c>
      <c r="D17" s="20">
        <f>621400232.66+0</f>
        <v>621400232.66</v>
      </c>
      <c r="F17" s="1"/>
    </row>
    <row r="18" spans="1:6" ht="14.25" customHeight="1">
      <c r="A18" s="1"/>
      <c r="B18" s="26" t="s">
        <v>85</v>
      </c>
      <c r="C18" s="32" t="s">
        <v>28</v>
      </c>
      <c r="D18" s="20">
        <f>1089171.62+99045493.6+0</f>
        <v>100134665.22</v>
      </c>
      <c r="F18" s="1"/>
    </row>
    <row r="19" spans="1:6" ht="14.25" customHeight="1">
      <c r="A19" s="1"/>
      <c r="B19" s="26" t="s">
        <v>57</v>
      </c>
      <c r="C19" s="32" t="s">
        <v>67</v>
      </c>
      <c r="D19" s="21" t="s">
        <v>104</v>
      </c>
      <c r="F19" s="1"/>
    </row>
    <row r="20" spans="1:6" ht="14.25" customHeight="1">
      <c r="A20" s="1"/>
      <c r="B20" s="26" t="s">
        <v>30</v>
      </c>
      <c r="C20" s="32" t="s">
        <v>37</v>
      </c>
      <c r="D20" s="20">
        <f>0</f>
        <v>0</v>
      </c>
      <c r="F20" s="1"/>
    </row>
    <row r="21" spans="1:6" ht="14.25" customHeight="1">
      <c r="A21" s="1"/>
      <c r="B21" s="25" t="s">
        <v>92</v>
      </c>
      <c r="C21" s="9" t="s">
        <v>51</v>
      </c>
      <c r="D21" s="19">
        <f>SUM(D22:D26)</f>
        <v>364614180.59</v>
      </c>
      <c r="F21" s="1"/>
    </row>
    <row r="22" spans="1:6" ht="14.25" customHeight="1">
      <c r="A22" s="1"/>
      <c r="B22" s="26" t="s">
        <v>11</v>
      </c>
      <c r="C22" s="32" t="s">
        <v>65</v>
      </c>
      <c r="D22" s="20">
        <f>IF(0+0&lt;0,ABS(0+0),-(0+0))-0+IF(0&lt;0,ABS(0),0)</f>
        <v>0</v>
      </c>
      <c r="F22" s="1"/>
    </row>
    <row r="23" spans="1:6" ht="25.5">
      <c r="A23" s="1"/>
      <c r="B23" s="26" t="s">
        <v>36</v>
      </c>
      <c r="C23" s="32" t="s">
        <v>3</v>
      </c>
      <c r="D23" s="20">
        <f>IF(0&lt;0,ABS(0),0)</f>
        <v>0</v>
      </c>
      <c r="F23" s="1"/>
    </row>
    <row r="24" spans="1:6" ht="14.25" customHeight="1">
      <c r="A24" s="1"/>
      <c r="B24" s="26" t="s">
        <v>61</v>
      </c>
      <c r="C24" s="32" t="s">
        <v>9</v>
      </c>
      <c r="D24" s="20">
        <f>IF(-364614180.59&lt;0,ABS(-364614180.59),--364614180.59)</f>
        <v>364614180.59</v>
      </c>
      <c r="F24" s="1"/>
    </row>
    <row r="25" spans="1:6" ht="14.25" customHeight="1">
      <c r="A25" s="1"/>
      <c r="B25" s="26" t="s">
        <v>90</v>
      </c>
      <c r="C25" s="32" t="s">
        <v>35</v>
      </c>
      <c r="D25" s="21" t="s">
        <v>104</v>
      </c>
      <c r="F25" s="1"/>
    </row>
    <row r="26" spans="1:6" ht="14.25" customHeight="1">
      <c r="A26" s="1"/>
      <c r="B26" s="26" t="s">
        <v>12</v>
      </c>
      <c r="C26" s="32" t="s">
        <v>41</v>
      </c>
      <c r="D26" s="20">
        <f>IF(0&lt;0,ABS(0),0)</f>
        <v>0</v>
      </c>
      <c r="F26" s="1"/>
    </row>
    <row r="27" spans="1:8" ht="14.25" customHeight="1">
      <c r="A27" s="4"/>
      <c r="B27" s="25" t="s">
        <v>70</v>
      </c>
      <c r="C27" s="9" t="s">
        <v>68</v>
      </c>
      <c r="D27" s="22" t="s">
        <v>104</v>
      </c>
      <c r="E27" s="18"/>
      <c r="F27" s="4"/>
      <c r="G27" s="18"/>
      <c r="H27" s="18"/>
    </row>
    <row r="28" spans="1:8" ht="14.25" customHeight="1">
      <c r="A28" s="4"/>
      <c r="B28" s="25" t="s">
        <v>0</v>
      </c>
      <c r="C28" s="9" t="s">
        <v>66</v>
      </c>
      <c r="D28" s="19">
        <f>SUM(D29:D31)</f>
        <v>58885.97</v>
      </c>
      <c r="E28" s="18"/>
      <c r="F28" s="4"/>
      <c r="G28" s="18"/>
      <c r="H28" s="18"/>
    </row>
    <row r="29" spans="1:6" ht="14.25" customHeight="1">
      <c r="A29" s="1"/>
      <c r="B29" s="26" t="s">
        <v>74</v>
      </c>
      <c r="C29" s="32" t="s">
        <v>91</v>
      </c>
      <c r="D29" s="20">
        <f>0</f>
        <v>0</v>
      </c>
      <c r="F29" s="1"/>
    </row>
    <row r="30" spans="1:6" ht="25.5">
      <c r="A30" s="1"/>
      <c r="B30" s="26" t="s">
        <v>49</v>
      </c>
      <c r="C30" s="32" t="s">
        <v>15</v>
      </c>
      <c r="D30" s="20">
        <v>0</v>
      </c>
      <c r="F30" s="1"/>
    </row>
    <row r="31" spans="1:6" ht="12.75">
      <c r="A31" s="1"/>
      <c r="B31" s="26" t="s">
        <v>25</v>
      </c>
      <c r="C31" s="32" t="s">
        <v>89</v>
      </c>
      <c r="D31" s="20">
        <f>58885.97</f>
        <v>58885.97</v>
      </c>
      <c r="F31" s="1"/>
    </row>
    <row r="32" spans="1:6" ht="12.75">
      <c r="A32" s="1"/>
      <c r="B32" s="25" t="s">
        <v>29</v>
      </c>
      <c r="C32" s="9" t="s">
        <v>77</v>
      </c>
      <c r="D32" s="19">
        <f>138592410+3097615.08</f>
        <v>141690025.08</v>
      </c>
      <c r="F32" s="1"/>
    </row>
    <row r="33" spans="1:6" ht="12.75">
      <c r="A33" s="1"/>
      <c r="B33" s="25" t="s">
        <v>60</v>
      </c>
      <c r="C33" s="9" t="s">
        <v>47</v>
      </c>
      <c r="D33" s="19">
        <f>IF(-37572313.99+-7721655.71&lt;0,ABS(-37572313.99+-7721655.71),-(-37572313.99+-7721655.71))</f>
        <v>45293969.7</v>
      </c>
      <c r="F33" s="1"/>
    </row>
    <row r="34" spans="1:6" ht="25.5">
      <c r="A34" s="1"/>
      <c r="B34" s="25" t="s">
        <v>99</v>
      </c>
      <c r="C34" s="9" t="s">
        <v>79</v>
      </c>
      <c r="D34" s="19">
        <f>SUM(D35:D39)</f>
        <v>3411094.48</v>
      </c>
      <c r="F34" s="1"/>
    </row>
    <row r="35" spans="1:6" ht="14.25" customHeight="1">
      <c r="A35" s="1"/>
      <c r="B35" s="26" t="s">
        <v>20</v>
      </c>
      <c r="C35" s="32" t="s">
        <v>100</v>
      </c>
      <c r="D35" s="20">
        <f>0+0+0</f>
        <v>0</v>
      </c>
      <c r="F35" s="1"/>
    </row>
    <row r="36" spans="1:6" ht="14.25" customHeight="1">
      <c r="A36" s="1"/>
      <c r="B36" s="26" t="s">
        <v>44</v>
      </c>
      <c r="C36" s="32" t="s">
        <v>10</v>
      </c>
      <c r="D36" s="20">
        <f>3411094.48</f>
        <v>3411094.48</v>
      </c>
      <c r="F36" s="1"/>
    </row>
    <row r="37" spans="1:6" ht="14.25" customHeight="1">
      <c r="A37" s="1"/>
      <c r="B37" s="26" t="s">
        <v>71</v>
      </c>
      <c r="C37" s="32" t="s">
        <v>28</v>
      </c>
      <c r="D37" s="20">
        <f>0</f>
        <v>0</v>
      </c>
      <c r="F37" s="1"/>
    </row>
    <row r="38" spans="1:6" ht="14.25" customHeight="1">
      <c r="A38" s="1"/>
      <c r="B38" s="26" t="s">
        <v>97</v>
      </c>
      <c r="C38" s="32" t="s">
        <v>81</v>
      </c>
      <c r="D38" s="20">
        <v>0</v>
      </c>
      <c r="F38" s="1"/>
    </row>
    <row r="39" spans="1:6" ht="14.25" customHeight="1">
      <c r="A39" s="1"/>
      <c r="B39" s="26" t="s">
        <v>21</v>
      </c>
      <c r="C39" s="32" t="s">
        <v>86</v>
      </c>
      <c r="D39" s="20">
        <v>0</v>
      </c>
      <c r="F39" s="1"/>
    </row>
    <row r="40" spans="1:8" ht="25.5">
      <c r="A40" s="4"/>
      <c r="B40" s="25" t="s">
        <v>76</v>
      </c>
      <c r="C40" s="9" t="s">
        <v>95</v>
      </c>
      <c r="D40" s="19">
        <f>3137663.26+34439.75+541271.98</f>
        <v>3713374.9899999998</v>
      </c>
      <c r="E40" s="18"/>
      <c r="F40" s="4"/>
      <c r="G40" s="18"/>
      <c r="H40" s="18"/>
    </row>
    <row r="41" spans="1:8" ht="25.5">
      <c r="A41" s="4"/>
      <c r="B41" s="25" t="s">
        <v>55</v>
      </c>
      <c r="C41" s="9" t="s">
        <v>54</v>
      </c>
      <c r="D41" s="19">
        <f>0</f>
        <v>0</v>
      </c>
      <c r="E41" s="18"/>
      <c r="F41" s="4"/>
      <c r="G41" s="18"/>
      <c r="H41" s="18"/>
    </row>
    <row r="42" spans="1:8" ht="14.25" customHeight="1">
      <c r="A42" s="4"/>
      <c r="B42" s="25">
        <v>100</v>
      </c>
      <c r="C42" s="9" t="s">
        <v>93</v>
      </c>
      <c r="D42" s="22" t="s">
        <v>104</v>
      </c>
      <c r="E42" s="18"/>
      <c r="F42" s="4"/>
      <c r="G42" s="18"/>
      <c r="H42" s="18"/>
    </row>
    <row r="43" spans="1:8" ht="14.25" customHeight="1">
      <c r="A43" s="4"/>
      <c r="B43" s="25">
        <v>110</v>
      </c>
      <c r="C43" s="9" t="s">
        <v>24</v>
      </c>
      <c r="D43" s="19">
        <f>74918811.17+0</f>
        <v>74918811.17</v>
      </c>
      <c r="E43" s="18"/>
      <c r="F43" s="4"/>
      <c r="G43" s="18"/>
      <c r="H43" s="18"/>
    </row>
    <row r="44" spans="1:8" ht="25.5">
      <c r="A44" s="4"/>
      <c r="B44" s="25">
        <v>120</v>
      </c>
      <c r="C44" s="9" t="s">
        <v>16</v>
      </c>
      <c r="D44" s="19">
        <f>0+222002.58+391710.17+-23.34+-364193.08</f>
        <v>249496.33000000002</v>
      </c>
      <c r="E44" s="18"/>
      <c r="F44" s="4"/>
      <c r="G44" s="18"/>
      <c r="H44" s="18"/>
    </row>
    <row r="45" spans="1:8" ht="14.25" customHeight="1">
      <c r="A45" s="4"/>
      <c r="B45" s="25">
        <v>130</v>
      </c>
      <c r="C45" s="9" t="s">
        <v>46</v>
      </c>
      <c r="D45" s="22" t="s">
        <v>104</v>
      </c>
      <c r="E45" s="18"/>
      <c r="F45" s="4"/>
      <c r="G45" s="18"/>
      <c r="H45" s="18"/>
    </row>
    <row r="46" spans="1:8" ht="14.25" customHeight="1">
      <c r="A46" s="4"/>
      <c r="B46" s="25">
        <v>140</v>
      </c>
      <c r="C46" s="9" t="s">
        <v>17</v>
      </c>
      <c r="D46" s="22" t="s">
        <v>104</v>
      </c>
      <c r="E46" s="18"/>
      <c r="F46" s="4"/>
      <c r="G46" s="18"/>
      <c r="H46" s="18"/>
    </row>
    <row r="47" spans="1:8" ht="14.25" customHeight="1">
      <c r="A47" s="4"/>
      <c r="B47" s="25">
        <v>150</v>
      </c>
      <c r="C47" s="9" t="s">
        <v>13</v>
      </c>
      <c r="D47" s="19">
        <f>539136.55+25850.64</f>
        <v>564987.1900000001</v>
      </c>
      <c r="E47" s="18"/>
      <c r="F47" s="4"/>
      <c r="G47" s="18"/>
      <c r="H47" s="18"/>
    </row>
    <row r="48" spans="1:8" ht="14.25" customHeight="1">
      <c r="A48" s="4"/>
      <c r="B48" s="25">
        <v>160</v>
      </c>
      <c r="C48" s="9" t="s">
        <v>45</v>
      </c>
      <c r="D48" s="19">
        <f>IF(-27753058.33+-195952.04&lt;0,ABS(-27753058.33+-195952.04),-(-27753058.33+-195952.04))</f>
        <v>27949010.369999997</v>
      </c>
      <c r="E48" s="18"/>
      <c r="F48" s="4"/>
      <c r="G48" s="18"/>
      <c r="H48" s="18"/>
    </row>
    <row r="49" spans="1:8" ht="14.25" customHeight="1">
      <c r="A49" s="4"/>
      <c r="B49" s="25">
        <v>170</v>
      </c>
      <c r="C49" s="9" t="s">
        <v>101</v>
      </c>
      <c r="D49" s="19">
        <f>SUM(D50:D53)</f>
        <v>165213624.43</v>
      </c>
      <c r="E49" s="18"/>
      <c r="F49" s="4"/>
      <c r="G49" s="18"/>
      <c r="H49" s="18"/>
    </row>
    <row r="50" spans="1:6" ht="14.25" customHeight="1">
      <c r="A50" s="1"/>
      <c r="B50" s="26">
        <v>171</v>
      </c>
      <c r="C50" s="32" t="s">
        <v>14</v>
      </c>
      <c r="D50" s="20">
        <f>IF(-76860997.15&lt;0,ABS(-76860997.15),--76860997.15)</f>
        <v>76860997.15</v>
      </c>
      <c r="F50" s="1"/>
    </row>
    <row r="51" spans="1:6" ht="14.25" customHeight="1">
      <c r="A51" s="1"/>
      <c r="B51" s="26">
        <v>172</v>
      </c>
      <c r="C51" s="32" t="s">
        <v>8</v>
      </c>
      <c r="D51" s="20">
        <f>IF(-7715000&lt;0,ABS(-7715000),--7715000)</f>
        <v>7715000</v>
      </c>
      <c r="F51" s="1"/>
    </row>
    <row r="52" spans="1:6" ht="14.25" customHeight="1">
      <c r="A52" s="1"/>
      <c r="B52" s="26">
        <v>173</v>
      </c>
      <c r="C52" s="32" t="s">
        <v>33</v>
      </c>
      <c r="D52" s="20">
        <f>IF(-24371392.2&lt;0,ABS(-24371392.2),--24371392.2)</f>
        <v>24371392.2</v>
      </c>
      <c r="F52" s="1"/>
    </row>
    <row r="53" spans="1:6" ht="14.25" customHeight="1">
      <c r="A53" s="1"/>
      <c r="B53" s="26">
        <v>174</v>
      </c>
      <c r="C53" s="32" t="s">
        <v>40</v>
      </c>
      <c r="D53" s="20">
        <f>IF(-56266235.68&lt;0,ABS(-56266235.68),--56266235.68)-0.6</f>
        <v>56266235.08</v>
      </c>
      <c r="F53" s="1"/>
    </row>
    <row r="54" spans="1:6" ht="14.25" customHeight="1">
      <c r="A54" s="1"/>
      <c r="B54" s="25">
        <v>180</v>
      </c>
      <c r="C54" s="9" t="s">
        <v>18</v>
      </c>
      <c r="D54" s="19">
        <f>SUM(D55:D57)</f>
        <v>27192929.87</v>
      </c>
      <c r="F54" s="1"/>
    </row>
    <row r="55" spans="1:6" ht="14.25" customHeight="1">
      <c r="A55" s="1"/>
      <c r="B55" s="26">
        <v>181</v>
      </c>
      <c r="C55" s="32" t="s">
        <v>39</v>
      </c>
      <c r="D55" s="20">
        <f>IF(-21705104.28&lt;0,ABS(-21705104.28),--21705104.28)</f>
        <v>21705104.28</v>
      </c>
      <c r="F55" s="1"/>
    </row>
    <row r="56" spans="1:6" ht="14.25" customHeight="1">
      <c r="A56" s="1"/>
      <c r="B56" s="26">
        <v>182</v>
      </c>
      <c r="C56" s="32" t="s">
        <v>1</v>
      </c>
      <c r="D56" s="20">
        <f>IF(0&lt;0,ABS(0),0)</f>
        <v>0</v>
      </c>
      <c r="F56" s="1"/>
    </row>
    <row r="57" spans="1:6" ht="14.25" customHeight="1">
      <c r="A57" s="1"/>
      <c r="B57" s="26">
        <v>183</v>
      </c>
      <c r="C57" s="32" t="s">
        <v>19</v>
      </c>
      <c r="D57" s="20">
        <f>IF(-5487825.59&lt;0,ABS(-5487825.59),--5487825.59)</f>
        <v>5487825.59</v>
      </c>
      <c r="F57" s="1"/>
    </row>
    <row r="58" spans="1:6" ht="14.25" customHeight="1">
      <c r="A58" s="1"/>
      <c r="B58" s="25">
        <v>190</v>
      </c>
      <c r="C58" s="9" t="s">
        <v>27</v>
      </c>
      <c r="D58" s="19">
        <f>IF(0&lt;0,ABS(0),0)</f>
        <v>0</v>
      </c>
      <c r="F58" s="1"/>
    </row>
    <row r="59" spans="1:6" ht="25.5">
      <c r="A59" s="1"/>
      <c r="B59" s="25">
        <v>200</v>
      </c>
      <c r="C59" s="9" t="s">
        <v>31</v>
      </c>
      <c r="D59" s="19">
        <f>SUM(D60:D63)</f>
        <v>10596316.34</v>
      </c>
      <c r="F59" s="1"/>
    </row>
    <row r="60" spans="1:6" ht="25.5">
      <c r="A60" s="1"/>
      <c r="B60" s="26">
        <v>201</v>
      </c>
      <c r="C60" s="32" t="s">
        <v>72</v>
      </c>
      <c r="D60" s="20">
        <v>0</v>
      </c>
      <c r="F60" s="1"/>
    </row>
    <row r="61" spans="1:6" ht="15" customHeight="1">
      <c r="A61" s="1"/>
      <c r="B61" s="26">
        <v>202</v>
      </c>
      <c r="C61" s="32" t="s">
        <v>22</v>
      </c>
      <c r="D61" s="20">
        <f>IF(0&lt;0,ABS(0),0)+IF(0&lt;0,ABS(0),-(0))+IF(0&lt;0,ABS(0),0)</f>
        <v>0</v>
      </c>
      <c r="F61" s="1"/>
    </row>
    <row r="62" spans="1:6" ht="15" customHeight="1">
      <c r="A62" s="1"/>
      <c r="B62" s="26">
        <v>203</v>
      </c>
      <c r="C62" s="32" t="s">
        <v>69</v>
      </c>
      <c r="D62" s="20">
        <f>IF(-8526990.19&lt;0,ABS(-8526990.19),--8526990.19)+IF(-2069326.15&lt;0,ABS(-2069326.15),--2069326.15)+IF(0&lt;0,ABS(0),0)</f>
        <v>10596316.34</v>
      </c>
      <c r="F62" s="1"/>
    </row>
    <row r="63" spans="1:6" ht="15" customHeight="1">
      <c r="A63" s="1"/>
      <c r="B63" s="26">
        <v>204</v>
      </c>
      <c r="C63" s="32" t="s">
        <v>48</v>
      </c>
      <c r="D63" s="20">
        <f>IF(0&lt;0,ABS(0),0)</f>
        <v>0</v>
      </c>
      <c r="F63" s="1"/>
    </row>
    <row r="64" spans="1:6" ht="15" customHeight="1">
      <c r="A64" s="1"/>
      <c r="B64" s="25">
        <v>210</v>
      </c>
      <c r="C64" s="9" t="s">
        <v>2</v>
      </c>
      <c r="D64" s="19">
        <f>SUM(D65:D70)</f>
        <v>82480</v>
      </c>
      <c r="F64" s="1"/>
    </row>
    <row r="65" spans="1:6" ht="15" customHeight="1">
      <c r="A65" s="1"/>
      <c r="B65" s="26">
        <v>211</v>
      </c>
      <c r="C65" s="32" t="s">
        <v>39</v>
      </c>
      <c r="D65" s="20">
        <f>IF(0&lt;0,ABS(0),0)</f>
        <v>0</v>
      </c>
      <c r="F65" s="1"/>
    </row>
    <row r="66" spans="1:6" ht="15" customHeight="1">
      <c r="A66" s="1"/>
      <c r="B66" s="26">
        <v>212</v>
      </c>
      <c r="C66" s="32" t="s">
        <v>1</v>
      </c>
      <c r="D66" s="20">
        <f>IF(0&lt;0,ABS(0),0)</f>
        <v>0</v>
      </c>
      <c r="F66" s="1"/>
    </row>
    <row r="67" spans="1:6" ht="15" customHeight="1">
      <c r="A67" s="1"/>
      <c r="B67" s="26">
        <v>213</v>
      </c>
      <c r="C67" s="32" t="s">
        <v>52</v>
      </c>
      <c r="D67" s="20">
        <f>IF(0&lt;0,ABS(0),0)</f>
        <v>0</v>
      </c>
      <c r="F67" s="1"/>
    </row>
    <row r="68" spans="1:6" ht="15" customHeight="1">
      <c r="A68" s="1"/>
      <c r="B68" s="26">
        <v>214</v>
      </c>
      <c r="C68" s="32" t="s">
        <v>19</v>
      </c>
      <c r="D68" s="20">
        <f>IF(0&lt;0,ABS(0),0)</f>
        <v>0</v>
      </c>
      <c r="F68" s="1"/>
    </row>
    <row r="69" spans="1:6" ht="15" customHeight="1">
      <c r="A69" s="1"/>
      <c r="B69" s="26">
        <v>215</v>
      </c>
      <c r="C69" s="32" t="s">
        <v>43</v>
      </c>
      <c r="D69" s="21" t="s">
        <v>104</v>
      </c>
      <c r="F69" s="1"/>
    </row>
    <row r="70" spans="1:6" ht="15" customHeight="1">
      <c r="A70" s="1"/>
      <c r="B70" s="26">
        <v>216</v>
      </c>
      <c r="C70" s="32" t="s">
        <v>64</v>
      </c>
      <c r="D70" s="20">
        <f>IF(0+-82480&lt;0,ABS(0+-82480),-(0+-82480))</f>
        <v>82480</v>
      </c>
      <c r="F70" s="1"/>
    </row>
    <row r="71" spans="1:6" ht="15" customHeight="1">
      <c r="A71" s="1"/>
      <c r="B71" s="25">
        <v>220</v>
      </c>
      <c r="C71" s="9" t="s">
        <v>94</v>
      </c>
      <c r="D71" s="19">
        <v>0</v>
      </c>
      <c r="F71" s="1"/>
    </row>
    <row r="72" spans="1:6" ht="15" customHeight="1">
      <c r="A72" s="1"/>
      <c r="B72" s="25">
        <v>230</v>
      </c>
      <c r="C72" s="9" t="s">
        <v>42</v>
      </c>
      <c r="D72" s="22" t="s">
        <v>104</v>
      </c>
      <c r="F72" s="1"/>
    </row>
    <row r="73" spans="1:6" ht="36.75" customHeight="1">
      <c r="A73" s="1"/>
      <c r="B73" s="25">
        <v>240</v>
      </c>
      <c r="C73" s="9" t="s">
        <v>63</v>
      </c>
      <c r="D73" s="19">
        <f>0+0+70.58+0</f>
        <v>70.58</v>
      </c>
      <c r="F73" s="1"/>
    </row>
    <row r="74" spans="1:6" ht="15" customHeight="1">
      <c r="A74" s="1"/>
      <c r="B74" s="25">
        <v>250</v>
      </c>
      <c r="C74" s="9" t="s">
        <v>7</v>
      </c>
      <c r="D74" s="19">
        <f>SUM(D13,D28,D32,D34,D40,D41,D42,D43,D44,D45,D46,D47,D73)-SUM(D21,D27,D33,D48,D49,D54,D58,D59,D64,D71,D72)</f>
        <v>305199132.37000024</v>
      </c>
      <c r="F74" s="1"/>
    </row>
    <row r="75" spans="1:6" ht="15" customHeight="1">
      <c r="A75" s="1"/>
      <c r="B75" s="26">
        <v>251</v>
      </c>
      <c r="C75" s="32" t="s">
        <v>88</v>
      </c>
      <c r="D75" s="20">
        <f>IF(-24329000&lt;0,ABS(-24329000),--24329000)</f>
        <v>24329000</v>
      </c>
      <c r="F75" s="1"/>
    </row>
    <row r="76" spans="1:6" ht="15" customHeight="1">
      <c r="A76" s="1"/>
      <c r="B76" s="25">
        <v>260</v>
      </c>
      <c r="C76" s="9" t="s">
        <v>58</v>
      </c>
      <c r="D76" s="19">
        <f>D74-D75</f>
        <v>280870132.37000024</v>
      </c>
      <c r="F76" s="1"/>
    </row>
    <row r="77" spans="1:6" ht="15" customHeight="1">
      <c r="A77" s="1"/>
      <c r="B77" s="26">
        <v>261</v>
      </c>
      <c r="C77" s="32" t="s">
        <v>78</v>
      </c>
      <c r="D77" s="20">
        <v>0</v>
      </c>
      <c r="F77" s="1"/>
    </row>
    <row r="78" spans="1:8" ht="15" customHeight="1">
      <c r="A78" s="4"/>
      <c r="B78" s="25">
        <v>270</v>
      </c>
      <c r="C78" s="9" t="s">
        <v>73</v>
      </c>
      <c r="D78" s="19">
        <f>D76+D77</f>
        <v>280870132.37000024</v>
      </c>
      <c r="E78" s="18"/>
      <c r="F78" s="4"/>
      <c r="G78" s="18"/>
      <c r="H78" s="18"/>
    </row>
    <row r="79" spans="1:8" ht="15" customHeight="1">
      <c r="A79" s="4"/>
      <c r="B79" s="25">
        <v>280</v>
      </c>
      <c r="C79" s="9" t="s">
        <v>34</v>
      </c>
      <c r="D79" s="28" t="s">
        <v>104</v>
      </c>
      <c r="E79" s="18"/>
      <c r="F79" s="4"/>
      <c r="G79" s="18"/>
      <c r="H79" s="18"/>
    </row>
    <row r="80" spans="1:8" ht="15" customHeight="1" thickBot="1">
      <c r="A80" s="4"/>
      <c r="B80" s="27">
        <v>290</v>
      </c>
      <c r="C80" s="34" t="s">
        <v>96</v>
      </c>
      <c r="D80" s="29" t="s">
        <v>104</v>
      </c>
      <c r="E80" s="18"/>
      <c r="F80" s="4"/>
      <c r="G80" s="18"/>
      <c r="H80" s="18"/>
    </row>
    <row r="81" spans="1:6" ht="12.75">
      <c r="A81" s="1"/>
      <c r="B81" s="24"/>
      <c r="C81" s="2"/>
      <c r="D81" s="2"/>
      <c r="F81" s="1"/>
    </row>
    <row r="82" spans="1:6" ht="75" customHeight="1">
      <c r="A82" s="1"/>
      <c r="B82" s="36" t="s">
        <v>102</v>
      </c>
      <c r="C82" s="37"/>
      <c r="D82" s="1" t="s">
        <v>98</v>
      </c>
      <c r="F82" s="1"/>
    </row>
    <row r="83" spans="1:6" ht="17.25" customHeight="1">
      <c r="A83" s="1"/>
      <c r="B83" s="30"/>
      <c r="C83" s="31"/>
      <c r="D83" s="1"/>
      <c r="F83" s="1"/>
    </row>
    <row r="84" spans="1:6" ht="42.75" customHeight="1">
      <c r="A84" s="1"/>
      <c r="B84" s="36" t="s">
        <v>103</v>
      </c>
      <c r="C84" s="37"/>
      <c r="D84" s="1" t="s">
        <v>84</v>
      </c>
      <c r="F84" s="1"/>
    </row>
    <row r="85" spans="1:6" ht="12.75" customHeight="1">
      <c r="A85" s="1"/>
      <c r="B85" s="24"/>
      <c r="C85" s="15"/>
      <c r="D85" s="1"/>
      <c r="F85" s="1"/>
    </row>
    <row r="86" spans="1:6" ht="12.75">
      <c r="A86" s="1"/>
      <c r="B86" s="24"/>
      <c r="C86" s="1"/>
      <c r="D86" s="1"/>
      <c r="F86" s="1"/>
    </row>
    <row r="87" spans="1:6" ht="12.75">
      <c r="A87" s="1"/>
      <c r="B87" s="24"/>
      <c r="C87" s="1"/>
      <c r="D87" s="1"/>
      <c r="F87" s="1"/>
    </row>
    <row r="88" spans="1:6" ht="12.75">
      <c r="A88" s="1"/>
      <c r="B88" s="24"/>
      <c r="C88" s="1"/>
      <c r="D88" s="1"/>
      <c r="F88" s="1"/>
    </row>
    <row r="89" spans="1:6" ht="12.75">
      <c r="A89" s="1"/>
      <c r="B89" s="24"/>
      <c r="C89" s="1"/>
      <c r="D89" s="1"/>
      <c r="F89" s="1"/>
    </row>
  </sheetData>
  <sheetProtection/>
  <mergeCells count="3">
    <mergeCell ref="B2:C2"/>
    <mergeCell ref="B82:C82"/>
    <mergeCell ref="B84:C84"/>
  </mergeCells>
  <printOptions/>
  <pageMargins left="0.8" right="0.7480314960629921" top="0.52" bottom="0.6692913385826772" header="0.31496062992125984" footer="0.5118110236220472"/>
  <pageSetup horizontalDpi="600" verticalDpi="600" orientation="portrait" paperSize="9" scale="80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2016-06-08T05:46:00Z</cp:lastPrinted>
  <dcterms:modified xsi:type="dcterms:W3CDTF">2016-06-08T05:46:01Z</dcterms:modified>
  <cp:category/>
  <cp:version/>
  <cp:contentType/>
  <cp:contentStatus/>
</cp:coreProperties>
</file>