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895" windowHeight="11820" activeTab="0"/>
  </bookViews>
  <sheets>
    <sheet name="Anexa 2" sheetId="1" r:id="rId1"/>
  </sheets>
  <definedNames>
    <definedName name="_xlnm.Print_Area" localSheetId="0">'Anexa 2'!$A$1:$P$47</definedName>
  </definedNames>
  <calcPr fullCalcOnLoad="1"/>
</workbook>
</file>

<file path=xl/sharedStrings.xml><?xml version="1.0" encoding="utf-8"?>
<sst xmlns="http://schemas.openxmlformats.org/spreadsheetml/2006/main" count="52" uniqueCount="40">
  <si>
    <t>Creditele overnight si overdraft acordate bancilor</t>
  </si>
  <si>
    <t>Credite acordate in domeniul transportului, telecomunicatiilor si dezvoltarii retelei</t>
  </si>
  <si>
    <t>acordate in valuta striana *</t>
  </si>
  <si>
    <t>de catre bancile din Republica Moldova</t>
  </si>
  <si>
    <t xml:space="preserve">Credite acordate industriei alimentare </t>
  </si>
  <si>
    <t>Credite acordate de consum****</t>
  </si>
  <si>
    <t>lunii gestionare</t>
  </si>
  <si>
    <t>Credite acordate bancilor</t>
  </si>
  <si>
    <t>Credite acordate in domeniul prestarii serviciilor</t>
  </si>
  <si>
    <t>acordate in valuta straina *</t>
  </si>
  <si>
    <t>Credite acordate comertului</t>
  </si>
  <si>
    <t xml:space="preserve"> Portofoliul de credite, mii lei, sold la sfirsitul </t>
  </si>
  <si>
    <t>Alte credite acordate ***</t>
  </si>
  <si>
    <t xml:space="preserve">Credite acordate in domeniul constructiilor </t>
  </si>
  <si>
    <t>Credite acordate organizatiilor necomerciale</t>
  </si>
  <si>
    <t>a informatiei aferente activitatilor lor</t>
  </si>
  <si>
    <t>Informatia privind creditele</t>
  </si>
  <si>
    <t>Anexa 2</t>
  </si>
  <si>
    <t>Ramura creditului</t>
  </si>
  <si>
    <t>a BC "Moldova-Agroindbank" S.A.</t>
  </si>
  <si>
    <t>in MDL</t>
  </si>
  <si>
    <t>lunii precedente celei gestionare</t>
  </si>
  <si>
    <t>Credite acordate industriei productive</t>
  </si>
  <si>
    <t>Credite acordate institutiilor finantate de la bugetul de stat</t>
  </si>
  <si>
    <t>acordate in MDL</t>
  </si>
  <si>
    <t>Credite acordate agriculturii</t>
  </si>
  <si>
    <t>Credite acordate industriei energetice</t>
  </si>
  <si>
    <t xml:space="preserve">Credite acordate unitatilor administrativ teritoriale/institutiilor subordonate unitatilor administrativ teritoriale </t>
  </si>
  <si>
    <t>Credite acordate mediului financiar nebancar</t>
  </si>
  <si>
    <t>A</t>
  </si>
  <si>
    <t>la Regulamentul cu privire la dezvaluirea</t>
  </si>
  <si>
    <t>Credite acordate pentru procurarea/construirea imobilului ****</t>
  </si>
  <si>
    <t>Credite acordate persoanelor fizice care practica activitate</t>
  </si>
  <si>
    <t>anului precedent celui gestionar</t>
  </si>
  <si>
    <t>Rata medie a dobanzii aferenta soldurilor creditelor **,                                    %, la sfirsitul</t>
  </si>
  <si>
    <t>Nr. creditelor acordate in perioada lunii gestionare</t>
  </si>
  <si>
    <t>in valuta straina</t>
  </si>
  <si>
    <t>Credite acordate Casei Nationale de Asigurari Sociale/Companiei Nationale de Asigurari in Medicina</t>
  </si>
  <si>
    <t>Credite acordate Guvernului</t>
  </si>
  <si>
    <t>la situatia  30.09.2017</t>
  </si>
</sst>
</file>

<file path=xl/styles.xml><?xml version="1.0" encoding="utf-8"?>
<styleSheet xmlns="http://schemas.openxmlformats.org/spreadsheetml/2006/main">
  <numFmts count="2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* _-#,##0\ &quot;Lei&quot;;* \-#,##0\ &quot;Lei&quot;;* _-&quot;-&quot;\ &quot;Lei&quot;;@"/>
    <numFmt numFmtId="165" formatCode="* #,##0;* \-#,##0;* &quot;-&quot;;@"/>
    <numFmt numFmtId="166" formatCode="* _-#,##0.00\ &quot;Lei&quot;;* \-#,##0.00\ &quot;Lei&quot;;* _-&quot;-&quot;??\ &quot;Lei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* _-&quot;$&quot;#,##0;* \-&quot;$&quot;#,##0;* _-&quot;$&quot;&quot;-&quot;;@"/>
    <numFmt numFmtId="173" formatCode="* _-&quot;$&quot;#,##0.00;* \-&quot;$&quot;#,##0.00;* _-&quot;$&quot;&quot;-&quot;??;@"/>
    <numFmt numFmtId="174" formatCode="#0"/>
    <numFmt numFmtId="175" formatCode="0.000E+00"/>
    <numFmt numFmtId="176" formatCode="0.0E+00"/>
    <numFmt numFmtId="177" formatCode="0.E+00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59"/>
      </left>
      <right style="thin">
        <color indexed="59"/>
      </right>
      <top>
        <color indexed="63"/>
      </top>
      <bottom style="thin">
        <color indexed="59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>
        <color indexed="59"/>
      </left>
      <right style="thin">
        <color indexed="59"/>
      </right>
      <top style="thin">
        <color indexed="59"/>
      </top>
      <bottom style="medium"/>
    </border>
    <border>
      <left style="thin">
        <color indexed="59"/>
      </left>
      <right style="thin"/>
      <top style="thin">
        <color indexed="59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NumberFormat="1" applyFont="1" applyAlignment="1">
      <alignment/>
    </xf>
    <xf numFmtId="0" fontId="5" fillId="0" borderId="0" xfId="0" applyNumberFormat="1" applyFont="1" applyFill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14" xfId="0" applyNumberFormat="1" applyFont="1" applyFill="1" applyBorder="1" applyAlignment="1" applyProtection="1">
      <alignment horizontal="center"/>
      <protection/>
    </xf>
    <xf numFmtId="0" fontId="5" fillId="0" borderId="15" xfId="0" applyNumberFormat="1" applyFont="1" applyFill="1" applyBorder="1" applyAlignment="1" applyProtection="1">
      <alignment horizontal="center"/>
      <protection/>
    </xf>
    <xf numFmtId="0" fontId="5" fillId="0" borderId="16" xfId="0" applyNumberFormat="1" applyFont="1" applyFill="1" applyBorder="1" applyAlignment="1" applyProtection="1">
      <alignment horizontal="center"/>
      <protection/>
    </xf>
    <xf numFmtId="2" fontId="4" fillId="0" borderId="17" xfId="0" applyNumberFormat="1" applyFont="1" applyFill="1" applyBorder="1" applyAlignment="1" applyProtection="1">
      <alignment/>
      <protection/>
    </xf>
    <xf numFmtId="2" fontId="4" fillId="0" borderId="18" xfId="0" applyNumberFormat="1" applyFont="1" applyFill="1" applyBorder="1" applyAlignment="1" applyProtection="1">
      <alignment/>
      <protection/>
    </xf>
    <xf numFmtId="2" fontId="4" fillId="0" borderId="19" xfId="0" applyNumberFormat="1" applyFont="1" applyFill="1" applyBorder="1" applyAlignment="1" applyProtection="1">
      <alignment/>
      <protection/>
    </xf>
    <xf numFmtId="2" fontId="4" fillId="0" borderId="20" xfId="0" applyNumberFormat="1" applyFont="1" applyFill="1" applyBorder="1" applyAlignment="1" applyProtection="1">
      <alignment/>
      <protection/>
    </xf>
    <xf numFmtId="2" fontId="4" fillId="0" borderId="21" xfId="0" applyNumberFormat="1" applyFont="1" applyFill="1" applyBorder="1" applyAlignment="1" applyProtection="1">
      <alignment/>
      <protection/>
    </xf>
    <xf numFmtId="2" fontId="4" fillId="0" borderId="22" xfId="0" applyNumberFormat="1" applyFont="1" applyFill="1" applyBorder="1" applyAlignment="1" applyProtection="1">
      <alignment/>
      <protection/>
    </xf>
    <xf numFmtId="2" fontId="4" fillId="0" borderId="23" xfId="0" applyNumberFormat="1" applyFont="1" applyFill="1" applyBorder="1" applyAlignment="1" applyProtection="1">
      <alignment/>
      <protection/>
    </xf>
    <xf numFmtId="2" fontId="4" fillId="0" borderId="10" xfId="0" applyNumberFormat="1" applyFont="1" applyFill="1" applyBorder="1" applyAlignment="1" applyProtection="1">
      <alignment/>
      <protection/>
    </xf>
    <xf numFmtId="2" fontId="4" fillId="0" borderId="24" xfId="0" applyNumberFormat="1" applyFont="1" applyFill="1" applyBorder="1" applyAlignment="1" applyProtection="1">
      <alignment/>
      <protection/>
    </xf>
    <xf numFmtId="0" fontId="4" fillId="0" borderId="25" xfId="0" applyNumberFormat="1" applyFont="1" applyFill="1" applyBorder="1" applyAlignment="1" applyProtection="1">
      <alignment wrapText="1"/>
      <protection/>
    </xf>
    <xf numFmtId="2" fontId="4" fillId="0" borderId="26" xfId="0" applyNumberFormat="1" applyFont="1" applyFill="1" applyBorder="1" applyAlignment="1" applyProtection="1">
      <alignment/>
      <protection/>
    </xf>
    <xf numFmtId="2" fontId="4" fillId="0" borderId="27" xfId="0" applyNumberFormat="1" applyFont="1" applyFill="1" applyBorder="1" applyAlignment="1" applyProtection="1">
      <alignment/>
      <protection/>
    </xf>
    <xf numFmtId="0" fontId="5" fillId="0" borderId="0" xfId="0" applyNumberFormat="1" applyFont="1" applyAlignment="1">
      <alignment/>
    </xf>
    <xf numFmtId="4" fontId="4" fillId="0" borderId="0" xfId="0" applyNumberFormat="1" applyFont="1" applyAlignment="1">
      <alignment/>
    </xf>
    <xf numFmtId="0" fontId="4" fillId="0" borderId="0" xfId="0" applyNumberFormat="1" applyFont="1" applyBorder="1" applyAlignment="1">
      <alignment/>
    </xf>
    <xf numFmtId="0" fontId="4" fillId="0" borderId="28" xfId="0" applyNumberFormat="1" applyFont="1" applyFill="1" applyBorder="1" applyAlignment="1" applyProtection="1">
      <alignment wrapText="1"/>
      <protection/>
    </xf>
    <xf numFmtId="3" fontId="4" fillId="0" borderId="17" xfId="0" applyNumberFormat="1" applyFont="1" applyFill="1" applyBorder="1" applyAlignment="1" applyProtection="1">
      <alignment/>
      <protection/>
    </xf>
    <xf numFmtId="2" fontId="4" fillId="0" borderId="29" xfId="0" applyNumberFormat="1" applyFont="1" applyFill="1" applyBorder="1" applyAlignment="1" applyProtection="1">
      <alignment/>
      <protection/>
    </xf>
    <xf numFmtId="0" fontId="4" fillId="0" borderId="30" xfId="0" applyNumberFormat="1" applyFont="1" applyFill="1" applyBorder="1" applyAlignment="1" applyProtection="1">
      <alignment wrapText="1"/>
      <protection/>
    </xf>
    <xf numFmtId="3" fontId="4" fillId="0" borderId="20" xfId="0" applyNumberFormat="1" applyFont="1" applyFill="1" applyBorder="1" applyAlignment="1" applyProtection="1">
      <alignment/>
      <protection/>
    </xf>
    <xf numFmtId="2" fontId="4" fillId="0" borderId="31" xfId="0" applyNumberFormat="1" applyFont="1" applyFill="1" applyBorder="1" applyAlignment="1" applyProtection="1">
      <alignment/>
      <protection/>
    </xf>
    <xf numFmtId="3" fontId="4" fillId="0" borderId="23" xfId="0" applyNumberFormat="1" applyFont="1" applyFill="1" applyBorder="1" applyAlignment="1" applyProtection="1">
      <alignment/>
      <protection/>
    </xf>
    <xf numFmtId="2" fontId="4" fillId="0" borderId="32" xfId="0" applyNumberFormat="1" applyFont="1" applyFill="1" applyBorder="1" applyAlignment="1" applyProtection="1">
      <alignment/>
      <protection/>
    </xf>
    <xf numFmtId="3" fontId="4" fillId="0" borderId="33" xfId="0" applyNumberFormat="1" applyFont="1" applyFill="1" applyBorder="1" applyAlignment="1" applyProtection="1">
      <alignment/>
      <protection/>
    </xf>
    <xf numFmtId="2" fontId="4" fillId="0" borderId="34" xfId="0" applyNumberFormat="1" applyFont="1" applyFill="1" applyBorder="1" applyAlignment="1" applyProtection="1">
      <alignment/>
      <protection/>
    </xf>
    <xf numFmtId="3" fontId="4" fillId="33" borderId="20" xfId="0" applyNumberFormat="1" applyFont="1" applyFill="1" applyBorder="1" applyAlignment="1" applyProtection="1">
      <alignment/>
      <protection/>
    </xf>
    <xf numFmtId="3" fontId="4" fillId="33" borderId="33" xfId="0" applyNumberFormat="1" applyFont="1" applyFill="1" applyBorder="1" applyAlignment="1" applyProtection="1">
      <alignment/>
      <protection/>
    </xf>
    <xf numFmtId="2" fontId="4" fillId="33" borderId="20" xfId="0" applyNumberFormat="1" applyFont="1" applyFill="1" applyBorder="1" applyAlignment="1" applyProtection="1">
      <alignment/>
      <protection/>
    </xf>
    <xf numFmtId="2" fontId="4" fillId="33" borderId="33" xfId="0" applyNumberFormat="1" applyFont="1" applyFill="1" applyBorder="1" applyAlignment="1" applyProtection="1">
      <alignment/>
      <protection/>
    </xf>
    <xf numFmtId="167" fontId="4" fillId="33" borderId="33" xfId="42" applyFont="1" applyFill="1" applyBorder="1" applyAlignment="1" applyProtection="1">
      <alignment/>
      <protection/>
    </xf>
    <xf numFmtId="0" fontId="6" fillId="34" borderId="35" xfId="0" applyFont="1" applyFill="1" applyBorder="1" applyAlignment="1">
      <alignment horizontal="right" vertical="center"/>
    </xf>
    <xf numFmtId="0" fontId="6" fillId="34" borderId="36" xfId="0" applyFont="1" applyFill="1" applyBorder="1" applyAlignment="1">
      <alignment horizontal="right" vertical="center"/>
    </xf>
    <xf numFmtId="0" fontId="4" fillId="0" borderId="37" xfId="0" applyNumberFormat="1" applyFont="1" applyFill="1" applyBorder="1" applyAlignment="1" applyProtection="1">
      <alignment horizontal="center"/>
      <protection/>
    </xf>
    <xf numFmtId="0" fontId="4" fillId="0" borderId="38" xfId="0" applyNumberFormat="1" applyFont="1" applyFill="1" applyBorder="1" applyAlignment="1" applyProtection="1">
      <alignment horizontal="center"/>
      <protection/>
    </xf>
    <xf numFmtId="0" fontId="6" fillId="34" borderId="39" xfId="0" applyFont="1" applyFill="1" applyBorder="1" applyAlignment="1">
      <alignment horizontal="right" vertical="center"/>
    </xf>
    <xf numFmtId="0" fontId="6" fillId="34" borderId="40" xfId="0" applyFont="1" applyFill="1" applyBorder="1" applyAlignment="1">
      <alignment horizontal="right" vertical="center"/>
    </xf>
    <xf numFmtId="4" fontId="4" fillId="0" borderId="33" xfId="0" applyNumberFormat="1" applyFont="1" applyFill="1" applyBorder="1" applyAlignment="1" applyProtection="1">
      <alignment/>
      <protection/>
    </xf>
    <xf numFmtId="0" fontId="5" fillId="0" borderId="41" xfId="0" applyNumberFormat="1" applyFont="1" applyFill="1" applyBorder="1" applyAlignment="1" applyProtection="1">
      <alignment horizontal="center" vertical="center"/>
      <protection/>
    </xf>
    <xf numFmtId="0" fontId="5" fillId="0" borderId="42" xfId="0" applyNumberFormat="1" applyFont="1" applyFill="1" applyBorder="1" applyAlignment="1" applyProtection="1">
      <alignment horizontal="center" vertical="center"/>
      <protection/>
    </xf>
    <xf numFmtId="0" fontId="5" fillId="0" borderId="41" xfId="0" applyNumberFormat="1" applyFont="1" applyFill="1" applyBorder="1" applyAlignment="1" applyProtection="1">
      <alignment horizontal="center" vertical="center" wrapText="1"/>
      <protection/>
    </xf>
    <xf numFmtId="0" fontId="5" fillId="0" borderId="43" xfId="0" applyNumberFormat="1" applyFont="1" applyFill="1" applyBorder="1" applyAlignment="1" applyProtection="1">
      <alignment horizontal="center" vertical="center" wrapText="1"/>
      <protection/>
    </xf>
    <xf numFmtId="0" fontId="5" fillId="0" borderId="44" xfId="0" applyNumberFormat="1" applyFont="1" applyFill="1" applyBorder="1" applyAlignment="1" applyProtection="1">
      <alignment horizontal="center" vertical="center" wrapText="1"/>
      <protection/>
    </xf>
    <xf numFmtId="0" fontId="5" fillId="0" borderId="42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Alignment="1" applyProtection="1">
      <alignment wrapText="1"/>
      <protection/>
    </xf>
    <xf numFmtId="0" fontId="5" fillId="0" borderId="45" xfId="0" applyNumberFormat="1" applyFont="1" applyFill="1" applyBorder="1" applyAlignment="1" applyProtection="1">
      <alignment horizontal="center" vertical="center" wrapText="1"/>
      <protection/>
    </xf>
    <xf numFmtId="0" fontId="5" fillId="0" borderId="14" xfId="0" applyNumberFormat="1" applyFont="1" applyFill="1" applyBorder="1" applyAlignment="1" applyProtection="1">
      <alignment horizontal="center" vertical="center" wrapText="1"/>
      <protection/>
    </xf>
    <xf numFmtId="0" fontId="5" fillId="0" borderId="46" xfId="0" applyNumberFormat="1" applyFont="1" applyFill="1" applyBorder="1" applyAlignment="1" applyProtection="1">
      <alignment horizontal="center" vertical="center" wrapText="1"/>
      <protection/>
    </xf>
    <xf numFmtId="0" fontId="5" fillId="0" borderId="47" xfId="0" applyNumberFormat="1" applyFont="1" applyFill="1" applyBorder="1" applyAlignment="1" applyProtection="1">
      <alignment horizontal="center" vertical="center"/>
      <protection/>
    </xf>
    <xf numFmtId="0" fontId="5" fillId="0" borderId="48" xfId="0" applyNumberFormat="1" applyFont="1" applyFill="1" applyBorder="1" applyAlignment="1" applyProtection="1">
      <alignment horizontal="center" vertical="center"/>
      <protection/>
    </xf>
    <xf numFmtId="0" fontId="5" fillId="0" borderId="28" xfId="0" applyNumberFormat="1" applyFont="1" applyFill="1" applyBorder="1" applyAlignment="1" applyProtection="1">
      <alignment horizontal="center" vertical="center" wrapText="1"/>
      <protection/>
    </xf>
    <xf numFmtId="0" fontId="5" fillId="0" borderId="17" xfId="0" applyNumberFormat="1" applyFont="1" applyFill="1" applyBorder="1" applyAlignment="1" applyProtection="1">
      <alignment horizontal="center" vertical="center" wrapText="1"/>
      <protection/>
    </xf>
    <xf numFmtId="0" fontId="5" fillId="0" borderId="49" xfId="0" applyNumberFormat="1" applyFont="1" applyFill="1" applyBorder="1" applyAlignment="1" applyProtection="1">
      <alignment horizontal="center" vertical="center" wrapText="1"/>
      <protection/>
    </xf>
    <xf numFmtId="0" fontId="5" fillId="0" borderId="5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Alignment="1" applyProtection="1">
      <alignment horizontal="center" vertical="center"/>
      <protection/>
    </xf>
    <xf numFmtId="0" fontId="5" fillId="0" borderId="0" xfId="0" applyNumberFormat="1" applyFont="1" applyFill="1" applyAlignment="1" applyProtection="1">
      <alignment horizontal="right" vertic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31</xdr:row>
      <xdr:rowOff>152400</xdr:rowOff>
    </xdr:from>
    <xdr:to>
      <xdr:col>15</xdr:col>
      <xdr:colOff>371475</xdr:colOff>
      <xdr:row>45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6572250"/>
          <a:ext cx="11591925" cy="2266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4"/>
  <sheetViews>
    <sheetView tabSelected="1" view="pageBreakPreview" zoomScale="60" zoomScalePageLayoutView="0" workbookViewId="0" topLeftCell="A1">
      <selection activeCell="O54" sqref="O54"/>
    </sheetView>
  </sheetViews>
  <sheetFormatPr defaultColWidth="9.140625" defaultRowHeight="12.75"/>
  <cols>
    <col min="1" max="1" width="5.140625" style="1" customWidth="1"/>
    <col min="2" max="2" width="51.00390625" style="1" customWidth="1"/>
    <col min="3" max="4" width="8.57421875" style="1" customWidth="1"/>
    <col min="5" max="16384" width="9.140625" style="1" customWidth="1"/>
  </cols>
  <sheetData>
    <row r="1" spans="1:19" ht="12.75">
      <c r="A1" s="2"/>
      <c r="B1" s="2"/>
      <c r="C1" s="2"/>
      <c r="D1" s="2"/>
      <c r="E1" s="2"/>
      <c r="J1" s="2"/>
      <c r="K1" s="2"/>
      <c r="N1" s="25"/>
      <c r="O1" s="2"/>
      <c r="P1" s="2"/>
      <c r="S1" s="2"/>
    </row>
    <row r="2" spans="1:19" ht="12.75">
      <c r="A2" s="2"/>
      <c r="B2" s="2"/>
      <c r="C2" s="2"/>
      <c r="D2" s="24"/>
      <c r="E2" s="2"/>
      <c r="J2" s="2"/>
      <c r="K2" s="2"/>
      <c r="N2" s="2"/>
      <c r="P2" s="23" t="s">
        <v>17</v>
      </c>
      <c r="S2" s="2"/>
    </row>
    <row r="3" spans="1:19" ht="12.75">
      <c r="A3" s="2"/>
      <c r="B3" s="64" t="s">
        <v>16</v>
      </c>
      <c r="C3" s="64"/>
      <c r="D3" s="64"/>
      <c r="E3" s="64"/>
      <c r="F3" s="64"/>
      <c r="G3" s="64"/>
      <c r="H3" s="64"/>
      <c r="I3" s="64"/>
      <c r="J3" s="64"/>
      <c r="K3" s="64"/>
      <c r="L3" s="64"/>
      <c r="M3" s="65" t="s">
        <v>30</v>
      </c>
      <c r="N3" s="65"/>
      <c r="O3" s="65"/>
      <c r="P3" s="65"/>
      <c r="S3" s="2"/>
    </row>
    <row r="4" spans="1:19" ht="12.75">
      <c r="A4" s="2"/>
      <c r="B4" s="64" t="s">
        <v>19</v>
      </c>
      <c r="C4" s="64"/>
      <c r="D4" s="64"/>
      <c r="E4" s="64"/>
      <c r="F4" s="64"/>
      <c r="G4" s="64"/>
      <c r="H4" s="64"/>
      <c r="I4" s="64"/>
      <c r="J4" s="64"/>
      <c r="K4" s="64"/>
      <c r="L4" s="64"/>
      <c r="M4" s="65" t="s">
        <v>3</v>
      </c>
      <c r="N4" s="65"/>
      <c r="O4" s="65"/>
      <c r="P4" s="65"/>
      <c r="S4" s="2"/>
    </row>
    <row r="5" spans="1:19" ht="12.75">
      <c r="A5" s="2"/>
      <c r="B5" s="2"/>
      <c r="M5" s="65" t="s">
        <v>15</v>
      </c>
      <c r="N5" s="65"/>
      <c r="O5" s="65"/>
      <c r="P5" s="65"/>
      <c r="S5" s="2"/>
    </row>
    <row r="6" spans="1:19" ht="12.75">
      <c r="A6" s="2"/>
      <c r="B6" s="64" t="s">
        <v>39</v>
      </c>
      <c r="C6" s="64"/>
      <c r="D6" s="64"/>
      <c r="E6" s="64"/>
      <c r="F6" s="64"/>
      <c r="G6" s="64"/>
      <c r="H6" s="64"/>
      <c r="I6" s="64"/>
      <c r="J6" s="64"/>
      <c r="K6" s="64"/>
      <c r="L6" s="64"/>
      <c r="M6" s="3"/>
      <c r="N6" s="3"/>
      <c r="O6" s="3"/>
      <c r="P6" s="3"/>
      <c r="S6" s="2"/>
    </row>
    <row r="7" spans="1:19" ht="12.75">
      <c r="A7" s="2"/>
      <c r="B7" s="2"/>
      <c r="M7" s="2"/>
      <c r="S7" s="2"/>
    </row>
    <row r="8" spans="1:19" ht="57.75" customHeight="1">
      <c r="A8" s="2"/>
      <c r="B8" s="55" t="s">
        <v>18</v>
      </c>
      <c r="C8" s="60" t="s">
        <v>35</v>
      </c>
      <c r="D8" s="60"/>
      <c r="E8" s="61" t="s">
        <v>11</v>
      </c>
      <c r="F8" s="61"/>
      <c r="G8" s="61"/>
      <c r="H8" s="61"/>
      <c r="I8" s="61"/>
      <c r="J8" s="61"/>
      <c r="K8" s="62" t="s">
        <v>34</v>
      </c>
      <c r="L8" s="62"/>
      <c r="M8" s="62"/>
      <c r="N8" s="62"/>
      <c r="O8" s="62"/>
      <c r="P8" s="62"/>
      <c r="S8" s="2"/>
    </row>
    <row r="9" spans="1:19" ht="12.75">
      <c r="A9" s="2"/>
      <c r="B9" s="55"/>
      <c r="C9" s="58" t="s">
        <v>20</v>
      </c>
      <c r="D9" s="52" t="s">
        <v>36</v>
      </c>
      <c r="E9" s="48" t="s">
        <v>6</v>
      </c>
      <c r="F9" s="49"/>
      <c r="G9" s="50" t="s">
        <v>21</v>
      </c>
      <c r="H9" s="51"/>
      <c r="I9" s="53" t="s">
        <v>33</v>
      </c>
      <c r="J9" s="51"/>
      <c r="K9" s="48" t="s">
        <v>6</v>
      </c>
      <c r="L9" s="49"/>
      <c r="M9" s="50" t="s">
        <v>21</v>
      </c>
      <c r="N9" s="52"/>
      <c r="O9" s="57" t="s">
        <v>33</v>
      </c>
      <c r="P9" s="57"/>
      <c r="S9" s="2"/>
    </row>
    <row r="10" spans="1:19" ht="39" thickBot="1">
      <c r="A10" s="2"/>
      <c r="B10" s="56"/>
      <c r="C10" s="59"/>
      <c r="D10" s="63"/>
      <c r="E10" s="4" t="s">
        <v>24</v>
      </c>
      <c r="F10" s="5" t="s">
        <v>9</v>
      </c>
      <c r="G10" s="5" t="s">
        <v>24</v>
      </c>
      <c r="H10" s="5" t="s">
        <v>9</v>
      </c>
      <c r="I10" s="5" t="s">
        <v>24</v>
      </c>
      <c r="J10" s="5" t="s">
        <v>9</v>
      </c>
      <c r="K10" s="5" t="s">
        <v>24</v>
      </c>
      <c r="L10" s="5" t="s">
        <v>9</v>
      </c>
      <c r="M10" s="5" t="s">
        <v>24</v>
      </c>
      <c r="N10" s="5" t="s">
        <v>9</v>
      </c>
      <c r="O10" s="6" t="s">
        <v>24</v>
      </c>
      <c r="P10" s="7" t="s">
        <v>2</v>
      </c>
      <c r="S10" s="2"/>
    </row>
    <row r="11" spans="1:19" ht="13.5" thickBot="1">
      <c r="A11" s="2"/>
      <c r="B11" s="8" t="s">
        <v>29</v>
      </c>
      <c r="C11" s="43">
        <v>1</v>
      </c>
      <c r="D11" s="44">
        <v>2</v>
      </c>
      <c r="E11" s="9">
        <v>3</v>
      </c>
      <c r="F11" s="9">
        <v>4</v>
      </c>
      <c r="G11" s="9">
        <v>5</v>
      </c>
      <c r="H11" s="9">
        <v>6</v>
      </c>
      <c r="I11" s="9">
        <v>7</v>
      </c>
      <c r="J11" s="9">
        <v>8</v>
      </c>
      <c r="K11" s="9">
        <v>9</v>
      </c>
      <c r="L11" s="9">
        <v>10</v>
      </c>
      <c r="M11" s="9">
        <v>11</v>
      </c>
      <c r="N11" s="9">
        <v>12</v>
      </c>
      <c r="O11" s="9">
        <v>13</v>
      </c>
      <c r="P11" s="10">
        <v>14</v>
      </c>
      <c r="S11" s="2"/>
    </row>
    <row r="12" spans="1:19" ht="12.75">
      <c r="A12" s="2"/>
      <c r="B12" s="26" t="s">
        <v>25</v>
      </c>
      <c r="C12" s="42">
        <v>9</v>
      </c>
      <c r="D12" s="42">
        <v>0</v>
      </c>
      <c r="E12" s="27">
        <f>592251585.21/1000</f>
        <v>592251.58521</v>
      </c>
      <c r="F12" s="27">
        <f>266353940.5/1000</f>
        <v>266353.9405</v>
      </c>
      <c r="G12" s="27">
        <f>603189987.79/1000</f>
        <v>603189.9877899999</v>
      </c>
      <c r="H12" s="27">
        <f>274507416.86/1000</f>
        <v>274507.41686</v>
      </c>
      <c r="I12" s="27">
        <f>483290076.38/1000</f>
        <v>483290.07638</v>
      </c>
      <c r="J12" s="27">
        <f>321026389.52/1000</f>
        <v>321026.38951999997</v>
      </c>
      <c r="K12" s="28">
        <v>11.0697545642286</v>
      </c>
      <c r="L12" s="11">
        <v>5.42352910227059</v>
      </c>
      <c r="M12" s="11">
        <v>11.131047408611</v>
      </c>
      <c r="N12" s="11">
        <v>5.49698754692292</v>
      </c>
      <c r="O12" s="12">
        <v>11.9417641538994</v>
      </c>
      <c r="P12" s="13">
        <v>6.29329627118531</v>
      </c>
      <c r="S12" s="2"/>
    </row>
    <row r="13" spans="1:19" ht="12.75">
      <c r="A13" s="2"/>
      <c r="B13" s="29" t="s">
        <v>4</v>
      </c>
      <c r="C13" s="41">
        <v>1</v>
      </c>
      <c r="D13" s="41">
        <v>3</v>
      </c>
      <c r="E13" s="30">
        <f>570666633.47/1000</f>
        <v>570666.63347</v>
      </c>
      <c r="F13" s="30">
        <f>1188230171.23/1000</f>
        <v>1188230.17123</v>
      </c>
      <c r="G13" s="30">
        <f>537501182.14/1000</f>
        <v>537501.1821399999</v>
      </c>
      <c r="H13" s="30">
        <f>1164158413.1/1000</f>
        <v>1164158.4131</v>
      </c>
      <c r="I13" s="30">
        <f>587633906.66/1000</f>
        <v>587633.90666</v>
      </c>
      <c r="J13" s="30">
        <f>1137129088.26/1000</f>
        <v>1137129.08826</v>
      </c>
      <c r="K13" s="31">
        <v>9.65571051038447</v>
      </c>
      <c r="L13" s="14">
        <v>5.08752362416967</v>
      </c>
      <c r="M13" s="14">
        <v>9.61812345012287</v>
      </c>
      <c r="N13" s="14">
        <v>5.09706028263887</v>
      </c>
      <c r="O13" s="15">
        <v>11.189797008041</v>
      </c>
      <c r="P13" s="16">
        <v>5.3694768740257</v>
      </c>
      <c r="S13" s="2"/>
    </row>
    <row r="14" spans="1:19" ht="12.75">
      <c r="A14" s="2"/>
      <c r="B14" s="29" t="s">
        <v>13</v>
      </c>
      <c r="C14" s="41">
        <v>1</v>
      </c>
      <c r="D14" s="41">
        <v>0</v>
      </c>
      <c r="E14" s="30">
        <v>119413.26304</v>
      </c>
      <c r="F14" s="30">
        <v>12702.531427</v>
      </c>
      <c r="G14" s="36">
        <v>118337.33911</v>
      </c>
      <c r="H14" s="36">
        <v>14815.546699999999</v>
      </c>
      <c r="I14" s="30">
        <f>109278565.61/1000</f>
        <v>109278.56561</v>
      </c>
      <c r="J14" s="30">
        <f>18067375.59/1000</f>
        <v>18067.37559</v>
      </c>
      <c r="K14" s="31">
        <v>13.2002241111273</v>
      </c>
      <c r="L14" s="14">
        <v>5.82931926843845</v>
      </c>
      <c r="M14" s="38">
        <v>12.7087205829602</v>
      </c>
      <c r="N14" s="38">
        <v>7.497651744096626</v>
      </c>
      <c r="O14" s="15">
        <v>14.1756530438321</v>
      </c>
      <c r="P14" s="16">
        <v>5.93088386575684</v>
      </c>
      <c r="S14" s="2"/>
    </row>
    <row r="15" spans="1:19" ht="12.75">
      <c r="A15" s="2"/>
      <c r="B15" s="29" t="s">
        <v>5</v>
      </c>
      <c r="C15" s="41">
        <v>1707</v>
      </c>
      <c r="D15" s="41">
        <v>0</v>
      </c>
      <c r="E15" s="30">
        <f>1719813958.2/1000</f>
        <v>1719813.9582</v>
      </c>
      <c r="F15" s="30">
        <f>0/1000</f>
        <v>0</v>
      </c>
      <c r="G15" s="30">
        <f>1694124345.23/1000</f>
        <v>1694124.34523</v>
      </c>
      <c r="H15" s="30">
        <f>0/1000</f>
        <v>0</v>
      </c>
      <c r="I15" s="30">
        <f>1475204607.26/1000</f>
        <v>1475204.60726</v>
      </c>
      <c r="J15" s="30">
        <f>0/1000</f>
        <v>0</v>
      </c>
      <c r="K15" s="31">
        <v>10.2543271790117</v>
      </c>
      <c r="L15" s="14">
        <v>0</v>
      </c>
      <c r="M15" s="14">
        <v>10.7750015127225</v>
      </c>
      <c r="N15" s="14">
        <v>0</v>
      </c>
      <c r="O15" s="15">
        <v>12.8727605325926</v>
      </c>
      <c r="P15" s="16">
        <v>0</v>
      </c>
      <c r="S15" s="2"/>
    </row>
    <row r="16" spans="1:19" ht="12.75">
      <c r="A16" s="2"/>
      <c r="B16" s="29" t="s">
        <v>26</v>
      </c>
      <c r="C16" s="41">
        <v>0</v>
      </c>
      <c r="D16" s="41">
        <v>0</v>
      </c>
      <c r="E16" s="30">
        <f>227663064.37/1000</f>
        <v>227663.06437</v>
      </c>
      <c r="F16" s="30">
        <f>187520099.04/1000</f>
        <v>187520.09904</v>
      </c>
      <c r="G16" s="30">
        <f>227987457.04/1000</f>
        <v>227987.45703999998</v>
      </c>
      <c r="H16" s="30">
        <f>184978711.61/1000</f>
        <v>184978.71161000003</v>
      </c>
      <c r="I16" s="30">
        <f>204476186.77/1000</f>
        <v>204476.18677</v>
      </c>
      <c r="J16" s="30">
        <f>142686753.99/1000</f>
        <v>142686.75399</v>
      </c>
      <c r="K16" s="31">
        <v>16.3703260005891</v>
      </c>
      <c r="L16" s="14">
        <v>5.55097823618876</v>
      </c>
      <c r="M16" s="14">
        <v>16.3953393717365</v>
      </c>
      <c r="N16" s="14">
        <v>5.6261088832221</v>
      </c>
      <c r="O16" s="15">
        <v>17.690774691377</v>
      </c>
      <c r="P16" s="16">
        <v>6.06237235806852</v>
      </c>
      <c r="S16" s="2"/>
    </row>
    <row r="17" spans="1:19" ht="12" customHeight="1">
      <c r="A17" s="2"/>
      <c r="B17" s="29" t="s">
        <v>7</v>
      </c>
      <c r="C17" s="41">
        <v>0</v>
      </c>
      <c r="D17" s="41">
        <v>0</v>
      </c>
      <c r="E17" s="30">
        <f aca="true" t="shared" si="0" ref="E17:J21">0/1000</f>
        <v>0</v>
      </c>
      <c r="F17" s="30">
        <f t="shared" si="0"/>
        <v>0</v>
      </c>
      <c r="G17" s="30">
        <f t="shared" si="0"/>
        <v>0</v>
      </c>
      <c r="H17" s="30">
        <f t="shared" si="0"/>
        <v>0</v>
      </c>
      <c r="I17" s="30">
        <f t="shared" si="0"/>
        <v>0</v>
      </c>
      <c r="J17" s="30">
        <f t="shared" si="0"/>
        <v>0</v>
      </c>
      <c r="K17" s="31">
        <v>0</v>
      </c>
      <c r="L17" s="14">
        <v>0</v>
      </c>
      <c r="M17" s="14">
        <v>0</v>
      </c>
      <c r="N17" s="14">
        <v>0</v>
      </c>
      <c r="O17" s="15">
        <v>0</v>
      </c>
      <c r="P17" s="16">
        <v>0</v>
      </c>
      <c r="S17" s="2"/>
    </row>
    <row r="18" spans="1:19" ht="12.75">
      <c r="A18" s="2"/>
      <c r="B18" s="29" t="s">
        <v>0</v>
      </c>
      <c r="C18" s="41">
        <v>0</v>
      </c>
      <c r="D18" s="41">
        <v>0</v>
      </c>
      <c r="E18" s="30">
        <f t="shared" si="0"/>
        <v>0</v>
      </c>
      <c r="F18" s="30">
        <f t="shared" si="0"/>
        <v>0</v>
      </c>
      <c r="G18" s="30">
        <f t="shared" si="0"/>
        <v>0</v>
      </c>
      <c r="H18" s="30">
        <f t="shared" si="0"/>
        <v>0</v>
      </c>
      <c r="I18" s="30">
        <f t="shared" si="0"/>
        <v>0</v>
      </c>
      <c r="J18" s="30">
        <f t="shared" si="0"/>
        <v>0</v>
      </c>
      <c r="K18" s="31">
        <v>0</v>
      </c>
      <c r="L18" s="14">
        <v>0</v>
      </c>
      <c r="M18" s="14">
        <v>0</v>
      </c>
      <c r="N18" s="14">
        <v>0</v>
      </c>
      <c r="O18" s="15">
        <v>0</v>
      </c>
      <c r="P18" s="16">
        <v>0</v>
      </c>
      <c r="S18" s="2"/>
    </row>
    <row r="19" spans="1:19" ht="12.75">
      <c r="A19" s="2"/>
      <c r="B19" s="29" t="s">
        <v>23</v>
      </c>
      <c r="C19" s="41">
        <v>0</v>
      </c>
      <c r="D19" s="41">
        <v>0</v>
      </c>
      <c r="E19" s="30">
        <f t="shared" si="0"/>
        <v>0</v>
      </c>
      <c r="F19" s="30">
        <f t="shared" si="0"/>
        <v>0</v>
      </c>
      <c r="G19" s="30">
        <f t="shared" si="0"/>
        <v>0</v>
      </c>
      <c r="H19" s="30">
        <f t="shared" si="0"/>
        <v>0</v>
      </c>
      <c r="I19" s="30">
        <f t="shared" si="0"/>
        <v>0</v>
      </c>
      <c r="J19" s="30">
        <f t="shared" si="0"/>
        <v>0</v>
      </c>
      <c r="K19" s="31">
        <v>0</v>
      </c>
      <c r="L19" s="14">
        <v>0</v>
      </c>
      <c r="M19" s="14">
        <v>0</v>
      </c>
      <c r="N19" s="14">
        <v>0</v>
      </c>
      <c r="O19" s="15">
        <v>0</v>
      </c>
      <c r="P19" s="16">
        <v>0</v>
      </c>
      <c r="S19" s="2"/>
    </row>
    <row r="20" spans="1:19" ht="25.5">
      <c r="A20" s="2"/>
      <c r="B20" s="29" t="s">
        <v>37</v>
      </c>
      <c r="C20" s="41">
        <v>0</v>
      </c>
      <c r="D20" s="41">
        <v>0</v>
      </c>
      <c r="E20" s="30">
        <f t="shared" si="0"/>
        <v>0</v>
      </c>
      <c r="F20" s="30">
        <f t="shared" si="0"/>
        <v>0</v>
      </c>
      <c r="G20" s="30">
        <f t="shared" si="0"/>
        <v>0</v>
      </c>
      <c r="H20" s="30">
        <f t="shared" si="0"/>
        <v>0</v>
      </c>
      <c r="I20" s="30">
        <f t="shared" si="0"/>
        <v>0</v>
      </c>
      <c r="J20" s="30">
        <f t="shared" si="0"/>
        <v>0</v>
      </c>
      <c r="K20" s="31">
        <v>0</v>
      </c>
      <c r="L20" s="14">
        <v>0</v>
      </c>
      <c r="M20" s="14">
        <v>0</v>
      </c>
      <c r="N20" s="14">
        <v>0</v>
      </c>
      <c r="O20" s="15">
        <v>0</v>
      </c>
      <c r="P20" s="16">
        <v>0</v>
      </c>
      <c r="S20" s="2"/>
    </row>
    <row r="21" spans="1:19" ht="12.75">
      <c r="A21" s="2"/>
      <c r="B21" s="29" t="s">
        <v>38</v>
      </c>
      <c r="C21" s="41">
        <v>0</v>
      </c>
      <c r="D21" s="41">
        <v>0</v>
      </c>
      <c r="E21" s="30">
        <f t="shared" si="0"/>
        <v>0</v>
      </c>
      <c r="F21" s="30">
        <f t="shared" si="0"/>
        <v>0</v>
      </c>
      <c r="G21" s="30">
        <f t="shared" si="0"/>
        <v>0</v>
      </c>
      <c r="H21" s="30">
        <f t="shared" si="0"/>
        <v>0</v>
      </c>
      <c r="I21" s="30">
        <f t="shared" si="0"/>
        <v>0</v>
      </c>
      <c r="J21" s="30">
        <f t="shared" si="0"/>
        <v>0</v>
      </c>
      <c r="K21" s="31">
        <v>0</v>
      </c>
      <c r="L21" s="14">
        <v>0</v>
      </c>
      <c r="M21" s="14">
        <v>0</v>
      </c>
      <c r="N21" s="14">
        <v>0</v>
      </c>
      <c r="O21" s="15">
        <v>0</v>
      </c>
      <c r="P21" s="16">
        <v>0</v>
      </c>
      <c r="S21" s="2"/>
    </row>
    <row r="22" spans="1:19" ht="25.5">
      <c r="A22" s="2"/>
      <c r="B22" s="29" t="s">
        <v>27</v>
      </c>
      <c r="C22" s="41">
        <v>0</v>
      </c>
      <c r="D22" s="41">
        <v>0</v>
      </c>
      <c r="E22" s="30">
        <f>0/1000</f>
        <v>0</v>
      </c>
      <c r="F22" s="30">
        <f>0/1000</f>
        <v>0</v>
      </c>
      <c r="G22" s="30">
        <f>0/1000</f>
        <v>0</v>
      </c>
      <c r="H22" s="30">
        <f>0/1000</f>
        <v>0</v>
      </c>
      <c r="I22" s="30">
        <f>3400000/1000</f>
        <v>3400</v>
      </c>
      <c r="J22" s="30">
        <f>0/1000</f>
        <v>0</v>
      </c>
      <c r="K22" s="31">
        <v>0</v>
      </c>
      <c r="L22" s="14">
        <v>0</v>
      </c>
      <c r="M22" s="14">
        <v>0</v>
      </c>
      <c r="N22" s="14">
        <v>0</v>
      </c>
      <c r="O22" s="15">
        <v>14</v>
      </c>
      <c r="P22" s="16">
        <v>0</v>
      </c>
      <c r="S22" s="2"/>
    </row>
    <row r="23" spans="1:19" ht="12.75">
      <c r="A23" s="2"/>
      <c r="B23" s="29" t="s">
        <v>22</v>
      </c>
      <c r="C23" s="41">
        <v>3</v>
      </c>
      <c r="D23" s="41">
        <v>0</v>
      </c>
      <c r="E23" s="30">
        <f>85584337.03/1000</f>
        <v>85584.33703</v>
      </c>
      <c r="F23" s="30">
        <f>716842593.59/1000</f>
        <v>716842.5935900001</v>
      </c>
      <c r="G23" s="30">
        <f>81013371.68/1000</f>
        <v>81013.37168000001</v>
      </c>
      <c r="H23" s="30">
        <f>757749073.98/1000</f>
        <v>757749.07398</v>
      </c>
      <c r="I23" s="30">
        <f>126931094.3/1000</f>
        <v>126931.0943</v>
      </c>
      <c r="J23" s="30">
        <f>774266193.33/1000</f>
        <v>774266.19333</v>
      </c>
      <c r="K23" s="31">
        <v>10.7635278257293</v>
      </c>
      <c r="L23" s="14">
        <v>5.50017398003469</v>
      </c>
      <c r="M23" s="14">
        <v>10.8473808525975</v>
      </c>
      <c r="N23" s="14">
        <v>5.50555207755082</v>
      </c>
      <c r="O23" s="15">
        <v>11.6021659966261</v>
      </c>
      <c r="P23" s="16">
        <v>6.44357344646549</v>
      </c>
      <c r="S23" s="2"/>
    </row>
    <row r="24" spans="1:19" ht="12.75">
      <c r="A24" s="2"/>
      <c r="B24" s="29" t="s">
        <v>10</v>
      </c>
      <c r="C24" s="41">
        <v>14</v>
      </c>
      <c r="D24" s="41">
        <v>5</v>
      </c>
      <c r="E24" s="30">
        <v>1152303.5115999999</v>
      </c>
      <c r="F24" s="30">
        <v>1759748.73012</v>
      </c>
      <c r="G24" s="36">
        <v>1185476.95894</v>
      </c>
      <c r="H24" s="36">
        <v>1694066.268193</v>
      </c>
      <c r="I24" s="30">
        <f>1114886004.65/1000</f>
        <v>1114886.00465</v>
      </c>
      <c r="J24" s="30">
        <f>1852519886.62/1000</f>
        <v>1852519.8866199998</v>
      </c>
      <c r="K24" s="31">
        <v>8.64859553879045</v>
      </c>
      <c r="L24" s="14">
        <v>5.04734889215637</v>
      </c>
      <c r="M24" s="38">
        <v>8.302681436405425</v>
      </c>
      <c r="N24" s="38">
        <v>5.277946008702335</v>
      </c>
      <c r="O24" s="15">
        <v>10.4733533806989</v>
      </c>
      <c r="P24" s="16">
        <v>5.7282213645346</v>
      </c>
      <c r="S24" s="2"/>
    </row>
    <row r="25" spans="1:19" ht="12.75">
      <c r="A25" s="2"/>
      <c r="B25" s="29" t="s">
        <v>28</v>
      </c>
      <c r="C25" s="41">
        <v>0</v>
      </c>
      <c r="D25" s="41">
        <v>0</v>
      </c>
      <c r="E25" s="30">
        <f>(124901103.79+0)/1000</f>
        <v>124901.10379000001</v>
      </c>
      <c r="F25" s="30">
        <f>(122145074.35+0)/1000</f>
        <v>122145.07435</v>
      </c>
      <c r="G25" s="30">
        <f>(125641441.79+0)/1000</f>
        <v>125641.44179000001</v>
      </c>
      <c r="H25" s="30">
        <f>(120519431.64+0)/1000</f>
        <v>120519.43164</v>
      </c>
      <c r="I25" s="30">
        <f>(153358216.97+0)/1000</f>
        <v>153358.21697</v>
      </c>
      <c r="J25" s="30">
        <f>(127540792.97+0)/1000</f>
        <v>127540.79297</v>
      </c>
      <c r="K25" s="31">
        <v>10.4333022756227</v>
      </c>
      <c r="L25" s="14">
        <v>4.63305039422574</v>
      </c>
      <c r="M25" s="14">
        <v>10.4400683740355</v>
      </c>
      <c r="N25" s="14">
        <v>4.55379030743245</v>
      </c>
      <c r="O25" s="15">
        <v>12.0039384139105</v>
      </c>
      <c r="P25" s="16">
        <v>5.81017672092807</v>
      </c>
      <c r="S25" s="2"/>
    </row>
    <row r="26" spans="1:19" ht="12.75">
      <c r="A26" s="2"/>
      <c r="B26" s="29" t="s">
        <v>31</v>
      </c>
      <c r="C26" s="41">
        <v>95</v>
      </c>
      <c r="D26" s="41">
        <v>0</v>
      </c>
      <c r="E26" s="30">
        <f>638737209.279999/1000</f>
        <v>638737.209279999</v>
      </c>
      <c r="F26" s="30">
        <f>0/1000</f>
        <v>0</v>
      </c>
      <c r="G26" s="30">
        <f>609568312.54/1000</f>
        <v>609568.31254</v>
      </c>
      <c r="H26" s="30">
        <f>0/1000</f>
        <v>0</v>
      </c>
      <c r="I26" s="30">
        <f>556457175.880001/1000</f>
        <v>556457.1758800009</v>
      </c>
      <c r="J26" s="30">
        <f>0/1000</f>
        <v>0</v>
      </c>
      <c r="K26" s="31">
        <v>9.73835917556036</v>
      </c>
      <c r="L26" s="14">
        <v>0</v>
      </c>
      <c r="M26" s="14">
        <v>10.3637854712301</v>
      </c>
      <c r="N26" s="14">
        <v>0</v>
      </c>
      <c r="O26" s="15">
        <v>11.4479696785365</v>
      </c>
      <c r="P26" s="16">
        <v>0</v>
      </c>
      <c r="S26" s="2"/>
    </row>
    <row r="27" spans="1:19" ht="12.75">
      <c r="A27" s="2"/>
      <c r="B27" s="29" t="s">
        <v>14</v>
      </c>
      <c r="C27" s="41">
        <v>0</v>
      </c>
      <c r="D27" s="41">
        <v>0</v>
      </c>
      <c r="E27" s="30">
        <f>4176727.52/1000</f>
        <v>4176.72752</v>
      </c>
      <c r="F27" s="30">
        <f>2074650/1000</f>
        <v>2074.65</v>
      </c>
      <c r="G27" s="30">
        <f>31416670.93/1000</f>
        <v>31416.67093</v>
      </c>
      <c r="H27" s="30">
        <f>2148580/1000</f>
        <v>2148.58</v>
      </c>
      <c r="I27" s="30">
        <f>123144347.72/1000</f>
        <v>123144.34772</v>
      </c>
      <c r="J27" s="30">
        <f>1044475/1000</f>
        <v>1044.475</v>
      </c>
      <c r="K27" s="31">
        <v>9.94771420473223</v>
      </c>
      <c r="L27" s="14">
        <v>5.75</v>
      </c>
      <c r="M27" s="14">
        <v>9.77804632545133</v>
      </c>
      <c r="N27" s="14">
        <v>5.75</v>
      </c>
      <c r="O27" s="15">
        <v>11.0415998696233</v>
      </c>
      <c r="P27" s="16">
        <v>6.75</v>
      </c>
      <c r="S27" s="2"/>
    </row>
    <row r="28" spans="1:19" ht="12.75">
      <c r="A28" s="2"/>
      <c r="B28" s="29" t="s">
        <v>32</v>
      </c>
      <c r="C28" s="41">
        <v>42</v>
      </c>
      <c r="D28" s="41">
        <v>0</v>
      </c>
      <c r="E28" s="30">
        <f>(226298231.06+0)/1000</f>
        <v>226298.23106</v>
      </c>
      <c r="F28" s="30">
        <f>(7531282.38+0)/1000</f>
        <v>7531.28238</v>
      </c>
      <c r="G28" s="30">
        <f>(232550965.21+0)/1000</f>
        <v>232550.96521</v>
      </c>
      <c r="H28" s="30">
        <f>(8016856.9+0)/1000</f>
        <v>8016.856900000001</v>
      </c>
      <c r="I28" s="30">
        <f>(170281885.65+0)/1000</f>
        <v>170281.88565</v>
      </c>
      <c r="J28" s="30">
        <f>(10758048.72+0)/1000</f>
        <v>10758.04872</v>
      </c>
      <c r="K28" s="31">
        <v>10.2800615997334</v>
      </c>
      <c r="L28" s="14">
        <v>5.93231437250929</v>
      </c>
      <c r="M28" s="14">
        <v>10.4398200646045</v>
      </c>
      <c r="N28" s="14">
        <v>5.89618859202788</v>
      </c>
      <c r="O28" s="15">
        <v>10.655095168809</v>
      </c>
      <c r="P28" s="16">
        <v>5.54992979377398</v>
      </c>
      <c r="S28" s="2"/>
    </row>
    <row r="29" spans="1:19" ht="25.5">
      <c r="A29" s="2"/>
      <c r="B29" s="29" t="s">
        <v>1</v>
      </c>
      <c r="C29" s="41">
        <v>2</v>
      </c>
      <c r="D29" s="41">
        <v>2</v>
      </c>
      <c r="E29" s="30">
        <v>340427.49451</v>
      </c>
      <c r="F29" s="30">
        <v>276994.448522</v>
      </c>
      <c r="G29" s="36">
        <v>326417.9683</v>
      </c>
      <c r="H29" s="36">
        <v>312800.282009</v>
      </c>
      <c r="I29" s="30">
        <f>346813129.35/1000</f>
        <v>346813.12935</v>
      </c>
      <c r="J29" s="30">
        <f>337676886.05/1000</f>
        <v>337676.88605000003</v>
      </c>
      <c r="K29" s="31">
        <v>11.0229740199469</v>
      </c>
      <c r="L29" s="14">
        <v>3.97121273755862</v>
      </c>
      <c r="M29" s="38">
        <v>10.695799621732997</v>
      </c>
      <c r="N29" s="38">
        <v>3.9872653284216484</v>
      </c>
      <c r="O29" s="15">
        <v>13.0109919712588</v>
      </c>
      <c r="P29" s="16">
        <v>4.8243861491449</v>
      </c>
      <c r="S29" s="2"/>
    </row>
    <row r="30" spans="1:19" ht="12.75">
      <c r="A30" s="2"/>
      <c r="B30" s="29" t="s">
        <v>8</v>
      </c>
      <c r="C30" s="41">
        <v>1</v>
      </c>
      <c r="D30" s="41">
        <v>0</v>
      </c>
      <c r="E30" s="32">
        <f>50150207.32/1000</f>
        <v>50150.20732</v>
      </c>
      <c r="F30" s="32">
        <f>32919518.89/1000</f>
        <v>32919.51889</v>
      </c>
      <c r="G30" s="32">
        <f>51308914.9/1000</f>
        <v>51308.914899999996</v>
      </c>
      <c r="H30" s="32">
        <f>35482229.5/1000</f>
        <v>35482.2295</v>
      </c>
      <c r="I30" s="32">
        <f>66750370.97/1000</f>
        <v>66750.37097</v>
      </c>
      <c r="J30" s="32">
        <f>44247112.93/1000</f>
        <v>44247.11293</v>
      </c>
      <c r="K30" s="33">
        <v>10.6967921272394</v>
      </c>
      <c r="L30" s="17">
        <v>5.15807901404297</v>
      </c>
      <c r="M30" s="17">
        <v>10.6949593494522</v>
      </c>
      <c r="N30" s="17">
        <v>5.15194327078855</v>
      </c>
      <c r="O30" s="18">
        <v>12.7841365066499</v>
      </c>
      <c r="P30" s="19">
        <v>6.4302721192752</v>
      </c>
      <c r="S30" s="2"/>
    </row>
    <row r="31" spans="1:19" ht="13.5" thickBot="1">
      <c r="A31" s="2"/>
      <c r="B31" s="20" t="s">
        <v>12</v>
      </c>
      <c r="C31" s="45">
        <v>6463</v>
      </c>
      <c r="D31" s="46">
        <v>611</v>
      </c>
      <c r="E31" s="34">
        <v>282079.72958</v>
      </c>
      <c r="F31" s="34">
        <v>175235.552502</v>
      </c>
      <c r="G31" s="37">
        <v>284279.195</v>
      </c>
      <c r="H31" s="37">
        <v>233382.621944</v>
      </c>
      <c r="I31" s="34">
        <f>(194258091.37+130237909.08)/1000</f>
        <v>324496.00045</v>
      </c>
      <c r="J31" s="34">
        <f>(94562065.49+66732797.89)/1000</f>
        <v>161294.86338</v>
      </c>
      <c r="K31" s="35">
        <v>12.9316154713799</v>
      </c>
      <c r="L31" s="47">
        <v>2.77869103543378</v>
      </c>
      <c r="M31" s="39">
        <v>12.76063307477528</v>
      </c>
      <c r="N31" s="40">
        <v>2.17</v>
      </c>
      <c r="O31" s="21">
        <v>13.1669471847184</v>
      </c>
      <c r="P31" s="22">
        <v>2.43710281043731</v>
      </c>
      <c r="S31" s="2"/>
    </row>
    <row r="32" spans="1:19" ht="12.75">
      <c r="A32" s="2"/>
      <c r="B32" s="2"/>
      <c r="K32" s="2"/>
      <c r="S32" s="2"/>
    </row>
    <row r="33" spans="1:19" ht="12.75">
      <c r="A33" s="2"/>
      <c r="B33" s="23"/>
      <c r="K33" s="2"/>
      <c r="S33" s="2"/>
    </row>
    <row r="34" spans="1:19" ht="15" customHeight="1">
      <c r="A34" s="2"/>
      <c r="B34" s="54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S34" s="2"/>
    </row>
    <row r="35" spans="1:19" ht="12" customHeight="1">
      <c r="A35" s="2"/>
      <c r="B35" s="23"/>
      <c r="S35" s="2"/>
    </row>
    <row r="36" spans="1:19" ht="12" customHeight="1">
      <c r="A36" s="2"/>
      <c r="B36" s="23"/>
      <c r="S36" s="2"/>
    </row>
    <row r="37" spans="1:19" ht="22.5" customHeight="1">
      <c r="A37" s="2"/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S37" s="2"/>
    </row>
    <row r="38" spans="1:19" ht="12.75">
      <c r="A38" s="2"/>
      <c r="B38" s="23"/>
      <c r="S38" s="2"/>
    </row>
    <row r="39" spans="1:19" ht="12.75">
      <c r="A39" s="2"/>
      <c r="B39" s="2"/>
      <c r="S39" s="2"/>
    </row>
    <row r="40" spans="1:19" ht="12.75">
      <c r="A40" s="2"/>
      <c r="B40" s="2"/>
      <c r="S40" s="2"/>
    </row>
    <row r="41" spans="1:19" ht="12.75">
      <c r="A41" s="2"/>
      <c r="B41" s="2"/>
      <c r="S41" s="2"/>
    </row>
    <row r="42" spans="1:19" ht="12.75">
      <c r="A42" s="2"/>
      <c r="B42" s="2"/>
      <c r="S42" s="2"/>
    </row>
    <row r="43" spans="1:19" ht="12.75">
      <c r="A43" s="2"/>
      <c r="B43" s="2"/>
      <c r="S43" s="2"/>
    </row>
    <row r="44" spans="1:19" ht="12.75">
      <c r="A44" s="2"/>
      <c r="B44" s="2"/>
      <c r="S44" s="2"/>
    </row>
    <row r="45" ht="12.75"/>
  </sheetData>
  <sheetProtection/>
  <mergeCells count="20">
    <mergeCell ref="E8:J8"/>
    <mergeCell ref="K8:P8"/>
    <mergeCell ref="D9:D10"/>
    <mergeCell ref="E9:F9"/>
    <mergeCell ref="B3:L3"/>
    <mergeCell ref="B4:L4"/>
    <mergeCell ref="B6:L6"/>
    <mergeCell ref="M3:P3"/>
    <mergeCell ref="M4:P4"/>
    <mergeCell ref="M5:P5"/>
    <mergeCell ref="K9:L9"/>
    <mergeCell ref="G9:H9"/>
    <mergeCell ref="M9:N9"/>
    <mergeCell ref="I9:J9"/>
    <mergeCell ref="B34:P34"/>
    <mergeCell ref="B37:P37"/>
    <mergeCell ref="B8:B10"/>
    <mergeCell ref="O9:P9"/>
    <mergeCell ref="C9:C10"/>
    <mergeCell ref="C8:D8"/>
  </mergeCells>
  <printOptions horizontalCentered="1"/>
  <pageMargins left="0" right="0" top="0" bottom="0" header="0.5118110236220472" footer="0.5118110236220472"/>
  <pageSetup horizontalDpi="600" verticalDpi="600" orientation="landscape" paperSize="9" scale="80" r:id="rId2"/>
  <colBreaks count="1" manualBreakCount="1">
    <brk id="16" max="30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I. Solomon</dc:creator>
  <cp:keywords/>
  <dc:description/>
  <cp:lastModifiedBy>user</cp:lastModifiedBy>
  <cp:lastPrinted>2017-10-24T07:09:35Z</cp:lastPrinted>
  <dcterms:modified xsi:type="dcterms:W3CDTF">2017-10-24T07:09:54Z</dcterms:modified>
  <cp:category/>
  <cp:version/>
  <cp:contentType/>
  <cp:contentStatus/>
</cp:coreProperties>
</file>