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<sst xmlns="http://schemas.openxmlformats.org/spreadsheetml/2006/main" count="52" uniqueCount="40">
  <si>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</si>
  <si>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</si>
  <si>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</si>
  <si>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</si>
  <si>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</si>
  <si>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</si>
  <si>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</si>
  <si>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</si>
  <si>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</si>
  <si>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</si>
  <si>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</si>
  <si>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</si>
  <si>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</si>
  <si>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</si>
  <si>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</si>
  <si>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</si>
  <si>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</si>
  <si>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</si>
  <si>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</si>
  <si>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</si>
  <si>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</si>
  <si>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la situatia  30.06.2017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</si>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</sst>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36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2" fontId="4" fillId="33" borderId="20" xfId="0" applyNumberFormat="1" applyFont="1" applyFill="1" applyBorder="1" applyAlignment="1" applyProtection="1">
      <alignment/>
      <protection/>
    </xf>
    <xf numFmtId="3" fontId="4" fillId="33" borderId="24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/>
      <protection/>
    </xf>
    <xf numFmtId="2" fontId="4" fillId="33" borderId="27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/>
      <protection/>
    </xf>
    <xf numFmtId="2" fontId="4" fillId="33" borderId="37" xfId="0" applyNumberFormat="1" applyFont="1" applyFill="1" applyBorder="1" applyAlignment="1" applyProtection="1">
      <alignment/>
      <protection/>
    </xf>
    <xf numFmtId="2" fontId="4" fillId="33" borderId="3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19050</xdr:rowOff>
    </xdr:from>
    <xdr:to>
      <xdr:col>16</xdr:col>
      <xdr:colOff>9525</xdr:colOff>
      <xdr:row>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91300"/>
          <a:ext cx="122110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31">
      <selection activeCell="S42" sqref="S42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29"/>
      <c r="O1" s="2"/>
      <c r="P1" s="2"/>
      <c r="S1" s="2"/>
    </row>
    <row r="2" spans="1:19" ht="12.75">
      <c r="A2" s="2"/>
      <c r="B2" s="2"/>
      <c r="C2" s="2"/>
      <c r="D2" s="28"/>
      <c r="E2" s="2"/>
      <c r="J2" s="2"/>
      <c r="K2" s="2"/>
      <c r="N2" s="2"/>
      <c r="P2" s="27" t="s">
        <v>17</v>
      </c>
      <c r="S2" s="2"/>
    </row>
    <row r="3" spans="1:19" ht="12.75">
      <c r="A3" s="2"/>
      <c r="B3" s="62" t="s">
        <v>16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 t="s">
        <v>31</v>
      </c>
      <c r="N3" s="63"/>
      <c r="O3" s="63"/>
      <c r="P3" s="63"/>
      <c r="S3" s="2"/>
    </row>
    <row r="4" spans="1:19" ht="12.75">
      <c r="A4" s="2"/>
      <c r="B4" s="62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 t="s">
        <v>3</v>
      </c>
      <c r="N4" s="63"/>
      <c r="O4" s="63"/>
      <c r="P4" s="63"/>
      <c r="S4" s="2"/>
    </row>
    <row r="5" spans="1:19" ht="12.75">
      <c r="A5" s="2"/>
      <c r="B5" s="2"/>
      <c r="M5" s="63" t="s">
        <v>15</v>
      </c>
      <c r="N5" s="63"/>
      <c r="O5" s="63"/>
      <c r="P5" s="63"/>
      <c r="S5" s="2"/>
    </row>
    <row r="6" spans="1:19" ht="12.75">
      <c r="A6" s="2"/>
      <c r="B6" s="62" t="s">
        <v>21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68" t="s">
        <v>18</v>
      </c>
      <c r="C8" s="73" t="s">
        <v>36</v>
      </c>
      <c r="D8" s="73"/>
      <c r="E8" s="56" t="s">
        <v>11</v>
      </c>
      <c r="F8" s="56"/>
      <c r="G8" s="56"/>
      <c r="H8" s="56"/>
      <c r="I8" s="56"/>
      <c r="J8" s="56"/>
      <c r="K8" s="57" t="s">
        <v>35</v>
      </c>
      <c r="L8" s="57"/>
      <c r="M8" s="57"/>
      <c r="N8" s="57"/>
      <c r="O8" s="57"/>
      <c r="P8" s="57"/>
      <c r="S8" s="2"/>
    </row>
    <row r="9" spans="1:19" ht="12.75">
      <c r="A9" s="2"/>
      <c r="B9" s="68"/>
      <c r="C9" s="71" t="s">
        <v>20</v>
      </c>
      <c r="D9" s="58" t="s">
        <v>37</v>
      </c>
      <c r="E9" s="60" t="s">
        <v>6</v>
      </c>
      <c r="F9" s="61"/>
      <c r="G9" s="64" t="s">
        <v>22</v>
      </c>
      <c r="H9" s="65"/>
      <c r="I9" s="66" t="s">
        <v>34</v>
      </c>
      <c r="J9" s="65"/>
      <c r="K9" s="60" t="s">
        <v>6</v>
      </c>
      <c r="L9" s="61"/>
      <c r="M9" s="64" t="s">
        <v>22</v>
      </c>
      <c r="N9" s="58"/>
      <c r="O9" s="70" t="s">
        <v>34</v>
      </c>
      <c r="P9" s="70"/>
      <c r="S9" s="2"/>
    </row>
    <row r="10" spans="1:19" ht="38.25">
      <c r="A10" s="2"/>
      <c r="B10" s="69"/>
      <c r="C10" s="72"/>
      <c r="D10" s="59"/>
      <c r="E10" s="4" t="s">
        <v>25</v>
      </c>
      <c r="F10" s="5" t="s">
        <v>9</v>
      </c>
      <c r="G10" s="5" t="s">
        <v>25</v>
      </c>
      <c r="H10" s="5" t="s">
        <v>9</v>
      </c>
      <c r="I10" s="5" t="s">
        <v>25</v>
      </c>
      <c r="J10" s="5" t="s">
        <v>9</v>
      </c>
      <c r="K10" s="5" t="s">
        <v>25</v>
      </c>
      <c r="L10" s="5" t="s">
        <v>9</v>
      </c>
      <c r="M10" s="5" t="s">
        <v>25</v>
      </c>
      <c r="N10" s="5" t="s">
        <v>9</v>
      </c>
      <c r="O10" s="6" t="s">
        <v>25</v>
      </c>
      <c r="P10" s="7" t="s">
        <v>2</v>
      </c>
      <c r="S10" s="2"/>
    </row>
    <row r="11" spans="1:25" ht="13.5" thickBot="1">
      <c r="A11" s="2"/>
      <c r="B11" s="8" t="s">
        <v>30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Q11" s="52"/>
      <c r="R11" s="52"/>
      <c r="S11" s="53"/>
      <c r="T11" s="52"/>
      <c r="U11" s="52"/>
      <c r="V11" s="52"/>
      <c r="W11" s="52"/>
      <c r="X11" s="52"/>
      <c r="Y11" s="52"/>
    </row>
    <row r="12" spans="1:25" ht="12.75">
      <c r="A12" s="2"/>
      <c r="B12" s="13" t="s">
        <v>26</v>
      </c>
      <c r="C12" s="31">
        <v>25</v>
      </c>
      <c r="D12" s="32">
        <v>1</v>
      </c>
      <c r="E12" s="40">
        <f>612689759.05/1000</f>
        <v>612689.75905</v>
      </c>
      <c r="F12" s="40">
        <f>277761396.48/1000</f>
        <v>277761.39648</v>
      </c>
      <c r="G12" s="40">
        <v>598158.7202000001</v>
      </c>
      <c r="H12" s="40">
        <v>237126.95105</v>
      </c>
      <c r="I12" s="40">
        <f>483290076.38/1000</f>
        <v>483290.07638</v>
      </c>
      <c r="J12" s="41">
        <f>321026389.52/1000</f>
        <v>321026.38951999997</v>
      </c>
      <c r="K12" s="42">
        <v>11.252704411067</v>
      </c>
      <c r="L12" s="42">
        <v>5.97466503520799</v>
      </c>
      <c r="M12" s="42">
        <v>11.242479566889</v>
      </c>
      <c r="N12" s="14">
        <v>6.01696338455831</v>
      </c>
      <c r="O12" s="15">
        <v>11.9417641538994</v>
      </c>
      <c r="P12" s="16">
        <v>6.29329627118532</v>
      </c>
      <c r="Q12" s="52"/>
      <c r="R12" s="52"/>
      <c r="S12" s="54"/>
      <c r="T12" s="54"/>
      <c r="U12" s="52"/>
      <c r="V12" s="52"/>
      <c r="W12" s="52"/>
      <c r="X12" s="52"/>
      <c r="Y12" s="52"/>
    </row>
    <row r="13" spans="1:25" ht="12.75">
      <c r="A13" s="2"/>
      <c r="B13" s="17" t="s">
        <v>4</v>
      </c>
      <c r="C13" s="33">
        <v>2</v>
      </c>
      <c r="D13" s="34">
        <v>3</v>
      </c>
      <c r="E13" s="43">
        <f>502427337.67/1000</f>
        <v>502427.33767000004</v>
      </c>
      <c r="F13" s="43">
        <f>1142961811.56/1000</f>
        <v>1142961.8115599998</v>
      </c>
      <c r="G13" s="43">
        <v>502335.92599</v>
      </c>
      <c r="H13" s="43">
        <v>1127993.75904</v>
      </c>
      <c r="I13" s="43">
        <f>587633906.66/1000</f>
        <v>587633.90666</v>
      </c>
      <c r="J13" s="44">
        <f>1137129088.26/1000</f>
        <v>1137129.08826</v>
      </c>
      <c r="K13" s="45">
        <v>10.2104424507887</v>
      </c>
      <c r="L13" s="45">
        <v>5.26192932443087</v>
      </c>
      <c r="M13" s="45">
        <v>10.2439034516614</v>
      </c>
      <c r="N13" s="18">
        <v>5.27425885196908</v>
      </c>
      <c r="O13" s="19">
        <v>11.189797008041</v>
      </c>
      <c r="P13" s="20">
        <v>5.3694768740257</v>
      </c>
      <c r="Q13" s="52"/>
      <c r="R13" s="52"/>
      <c r="S13" s="54"/>
      <c r="T13" s="54"/>
      <c r="U13" s="52"/>
      <c r="V13" s="52"/>
      <c r="W13" s="52"/>
      <c r="X13" s="52"/>
      <c r="Y13" s="52"/>
    </row>
    <row r="14" spans="1:25" ht="12.75">
      <c r="A14" s="2"/>
      <c r="B14" s="17" t="s">
        <v>13</v>
      </c>
      <c r="C14" s="33">
        <v>2</v>
      </c>
      <c r="D14" s="34">
        <v>0</v>
      </c>
      <c r="E14" s="43">
        <v>126582</v>
      </c>
      <c r="F14" s="43">
        <v>14872</v>
      </c>
      <c r="G14" s="43">
        <v>123354.58176999999</v>
      </c>
      <c r="H14" s="43">
        <v>14427.191424</v>
      </c>
      <c r="I14" s="43">
        <f>109278565.61/1000</f>
        <v>109278.56561</v>
      </c>
      <c r="J14" s="44">
        <f>18067375.59/1000</f>
        <v>18067.37559</v>
      </c>
      <c r="K14" s="45">
        <v>12.854448834806645</v>
      </c>
      <c r="L14" s="45">
        <v>7.416844791413394</v>
      </c>
      <c r="M14" s="45">
        <v>13.1</v>
      </c>
      <c r="N14" s="18">
        <v>5.9</v>
      </c>
      <c r="O14" s="19">
        <v>14.1756530438321</v>
      </c>
      <c r="P14" s="20">
        <v>5.93088386575684</v>
      </c>
      <c r="Q14" s="52"/>
      <c r="R14" s="52"/>
      <c r="S14" s="54"/>
      <c r="T14" s="54"/>
      <c r="U14" s="55"/>
      <c r="V14" s="55"/>
      <c r="W14" s="55"/>
      <c r="X14" s="55"/>
      <c r="Y14" s="52"/>
    </row>
    <row r="15" spans="1:25" ht="12.75">
      <c r="A15" s="2"/>
      <c r="B15" s="17" t="s">
        <v>5</v>
      </c>
      <c r="C15" s="33">
        <v>2336</v>
      </c>
      <c r="D15" s="34">
        <v>0</v>
      </c>
      <c r="E15" s="43">
        <f>1637704637.27/1000</f>
        <v>1637704.63727</v>
      </c>
      <c r="F15" s="43">
        <f>0/1000</f>
        <v>0</v>
      </c>
      <c r="G15" s="43">
        <v>1570427.60675</v>
      </c>
      <c r="H15" s="43">
        <v>0</v>
      </c>
      <c r="I15" s="43">
        <f>1475204607.26/1000</f>
        <v>1475204.60726</v>
      </c>
      <c r="J15" s="44">
        <f>0/1000</f>
        <v>0</v>
      </c>
      <c r="K15" s="45">
        <v>11.3375256390224</v>
      </c>
      <c r="L15" s="45">
        <v>0</v>
      </c>
      <c r="M15" s="45">
        <v>11.7227378809486</v>
      </c>
      <c r="N15" s="18">
        <v>0</v>
      </c>
      <c r="O15" s="19">
        <v>12.8727605325927</v>
      </c>
      <c r="P15" s="20">
        <v>0</v>
      </c>
      <c r="Q15" s="52"/>
      <c r="R15" s="52"/>
      <c r="S15" s="54"/>
      <c r="T15" s="52"/>
      <c r="U15" s="52"/>
      <c r="V15" s="52"/>
      <c r="W15" s="52"/>
      <c r="X15" s="52"/>
      <c r="Y15" s="52"/>
    </row>
    <row r="16" spans="1:25" ht="12.75">
      <c r="A16" s="2"/>
      <c r="B16" s="17" t="s">
        <v>27</v>
      </c>
      <c r="C16" s="33">
        <v>0</v>
      </c>
      <c r="D16" s="34">
        <v>0</v>
      </c>
      <c r="E16" s="43">
        <f>249225654.81/1000</f>
        <v>249225.65481</v>
      </c>
      <c r="F16" s="43">
        <f>152370500.02/1000</f>
        <v>152370.50002</v>
      </c>
      <c r="G16" s="43">
        <v>239202.55047999998</v>
      </c>
      <c r="H16" s="43">
        <v>142897.10584</v>
      </c>
      <c r="I16" s="43">
        <f>204476186.77/1000</f>
        <v>204476.18677</v>
      </c>
      <c r="J16" s="44">
        <f>142686753.99/1000</f>
        <v>142686.75399</v>
      </c>
      <c r="K16" s="45">
        <v>16.0484087894129</v>
      </c>
      <c r="L16" s="45">
        <v>5.75058073933595</v>
      </c>
      <c r="M16" s="45">
        <v>16.3129649084835</v>
      </c>
      <c r="N16" s="18">
        <v>5.91641374756831</v>
      </c>
      <c r="O16" s="19">
        <v>17.690774691377</v>
      </c>
      <c r="P16" s="20">
        <v>6.06237235806853</v>
      </c>
      <c r="Q16" s="52"/>
      <c r="R16" s="52"/>
      <c r="S16" s="54"/>
      <c r="T16" s="54"/>
      <c r="U16" s="52"/>
      <c r="V16" s="52"/>
      <c r="W16" s="52"/>
      <c r="X16" s="52"/>
      <c r="Y16" s="52"/>
    </row>
    <row r="17" spans="1:25" ht="12" customHeight="1">
      <c r="A17" s="2"/>
      <c r="B17" s="17" t="s">
        <v>7</v>
      </c>
      <c r="C17" s="33">
        <v>0</v>
      </c>
      <c r="D17" s="34">
        <v>0</v>
      </c>
      <c r="E17" s="43">
        <f aca="true" t="shared" si="0" ref="E17:J21">0/1000</f>
        <v>0</v>
      </c>
      <c r="F17" s="43">
        <f t="shared" si="0"/>
        <v>0</v>
      </c>
      <c r="G17" s="43">
        <v>0</v>
      </c>
      <c r="H17" s="43">
        <v>0</v>
      </c>
      <c r="I17" s="43">
        <f t="shared" si="0"/>
        <v>0</v>
      </c>
      <c r="J17" s="44">
        <f t="shared" si="0"/>
        <v>0</v>
      </c>
      <c r="K17" s="45">
        <v>0</v>
      </c>
      <c r="L17" s="45">
        <v>0</v>
      </c>
      <c r="M17" s="45">
        <v>0</v>
      </c>
      <c r="N17" s="18">
        <v>0</v>
      </c>
      <c r="O17" s="19">
        <v>0</v>
      </c>
      <c r="P17" s="20">
        <v>0</v>
      </c>
      <c r="Q17" s="52"/>
      <c r="R17" s="52"/>
      <c r="S17" s="53"/>
      <c r="T17" s="52"/>
      <c r="U17" s="52"/>
      <c r="V17" s="52"/>
      <c r="W17" s="52"/>
      <c r="X17" s="52"/>
      <c r="Y17" s="52"/>
    </row>
    <row r="18" spans="1:25" ht="12.75">
      <c r="A18" s="2"/>
      <c r="B18" s="17" t="s">
        <v>0</v>
      </c>
      <c r="C18" s="33">
        <v>0</v>
      </c>
      <c r="D18" s="34">
        <v>0</v>
      </c>
      <c r="E18" s="43">
        <f t="shared" si="0"/>
        <v>0</v>
      </c>
      <c r="F18" s="43">
        <f t="shared" si="0"/>
        <v>0</v>
      </c>
      <c r="G18" s="43">
        <v>0</v>
      </c>
      <c r="H18" s="43">
        <v>0</v>
      </c>
      <c r="I18" s="43">
        <f t="shared" si="0"/>
        <v>0</v>
      </c>
      <c r="J18" s="44">
        <f t="shared" si="0"/>
        <v>0</v>
      </c>
      <c r="K18" s="45">
        <v>0</v>
      </c>
      <c r="L18" s="45">
        <v>0</v>
      </c>
      <c r="M18" s="45">
        <v>0</v>
      </c>
      <c r="N18" s="18">
        <v>0</v>
      </c>
      <c r="O18" s="19">
        <v>0</v>
      </c>
      <c r="P18" s="20">
        <v>0</v>
      </c>
      <c r="Q18" s="52"/>
      <c r="R18" s="52"/>
      <c r="S18" s="53"/>
      <c r="T18" s="52"/>
      <c r="U18" s="52"/>
      <c r="V18" s="52"/>
      <c r="W18" s="52"/>
      <c r="X18" s="52"/>
      <c r="Y18" s="52"/>
    </row>
    <row r="19" spans="1:25" ht="12.75">
      <c r="A19" s="2"/>
      <c r="B19" s="17" t="s">
        <v>24</v>
      </c>
      <c r="C19" s="33">
        <v>0</v>
      </c>
      <c r="D19" s="34">
        <v>0</v>
      </c>
      <c r="E19" s="43">
        <f t="shared" si="0"/>
        <v>0</v>
      </c>
      <c r="F19" s="43">
        <f t="shared" si="0"/>
        <v>0</v>
      </c>
      <c r="G19" s="43">
        <v>0</v>
      </c>
      <c r="H19" s="43">
        <v>0</v>
      </c>
      <c r="I19" s="43">
        <f t="shared" si="0"/>
        <v>0</v>
      </c>
      <c r="J19" s="44">
        <f t="shared" si="0"/>
        <v>0</v>
      </c>
      <c r="K19" s="45">
        <v>0</v>
      </c>
      <c r="L19" s="45">
        <v>0</v>
      </c>
      <c r="M19" s="45">
        <v>0</v>
      </c>
      <c r="N19" s="18">
        <v>0</v>
      </c>
      <c r="O19" s="19">
        <v>0</v>
      </c>
      <c r="P19" s="20">
        <v>0</v>
      </c>
      <c r="Q19" s="52"/>
      <c r="R19" s="52"/>
      <c r="S19" s="53"/>
      <c r="T19" s="52"/>
      <c r="U19" s="52"/>
      <c r="V19" s="52"/>
      <c r="W19" s="52"/>
      <c r="X19" s="52"/>
      <c r="Y19" s="52"/>
    </row>
    <row r="20" spans="1:25" ht="25.5">
      <c r="A20" s="2"/>
      <c r="B20" s="17" t="s">
        <v>38</v>
      </c>
      <c r="C20" s="33">
        <v>0</v>
      </c>
      <c r="D20" s="34">
        <v>0</v>
      </c>
      <c r="E20" s="43">
        <f t="shared" si="0"/>
        <v>0</v>
      </c>
      <c r="F20" s="43">
        <f t="shared" si="0"/>
        <v>0</v>
      </c>
      <c r="G20" s="43">
        <v>0</v>
      </c>
      <c r="H20" s="43">
        <v>0</v>
      </c>
      <c r="I20" s="43">
        <f t="shared" si="0"/>
        <v>0</v>
      </c>
      <c r="J20" s="44">
        <f t="shared" si="0"/>
        <v>0</v>
      </c>
      <c r="K20" s="45">
        <v>0</v>
      </c>
      <c r="L20" s="45">
        <v>0</v>
      </c>
      <c r="M20" s="45">
        <v>0</v>
      </c>
      <c r="N20" s="18">
        <v>0</v>
      </c>
      <c r="O20" s="19">
        <v>0</v>
      </c>
      <c r="P20" s="20">
        <v>0</v>
      </c>
      <c r="Q20" s="52"/>
      <c r="R20" s="52"/>
      <c r="S20" s="53"/>
      <c r="T20" s="52"/>
      <c r="U20" s="52"/>
      <c r="V20" s="52"/>
      <c r="W20" s="52"/>
      <c r="X20" s="52"/>
      <c r="Y20" s="52"/>
    </row>
    <row r="21" spans="1:25" ht="12.75">
      <c r="A21" s="2"/>
      <c r="B21" s="17" t="s">
        <v>39</v>
      </c>
      <c r="C21" s="33">
        <v>0</v>
      </c>
      <c r="D21" s="34">
        <v>0</v>
      </c>
      <c r="E21" s="43">
        <f t="shared" si="0"/>
        <v>0</v>
      </c>
      <c r="F21" s="43">
        <f t="shared" si="0"/>
        <v>0</v>
      </c>
      <c r="G21" s="43">
        <v>0</v>
      </c>
      <c r="H21" s="43">
        <v>0</v>
      </c>
      <c r="I21" s="43">
        <f t="shared" si="0"/>
        <v>0</v>
      </c>
      <c r="J21" s="44">
        <f t="shared" si="0"/>
        <v>0</v>
      </c>
      <c r="K21" s="45">
        <v>0</v>
      </c>
      <c r="L21" s="45">
        <v>0</v>
      </c>
      <c r="M21" s="45">
        <v>0</v>
      </c>
      <c r="N21" s="18">
        <v>0</v>
      </c>
      <c r="O21" s="19">
        <v>0</v>
      </c>
      <c r="P21" s="20">
        <v>0</v>
      </c>
      <c r="Q21" s="52"/>
      <c r="R21" s="52"/>
      <c r="S21" s="53"/>
      <c r="T21" s="52"/>
      <c r="U21" s="52"/>
      <c r="V21" s="52"/>
      <c r="W21" s="52"/>
      <c r="X21" s="52"/>
      <c r="Y21" s="52"/>
    </row>
    <row r="22" spans="1:25" ht="25.5">
      <c r="A22" s="2"/>
      <c r="B22" s="17" t="s">
        <v>28</v>
      </c>
      <c r="C22" s="33">
        <v>0</v>
      </c>
      <c r="D22" s="34">
        <v>0</v>
      </c>
      <c r="E22" s="43">
        <f>0/1000</f>
        <v>0</v>
      </c>
      <c r="F22" s="43">
        <f>0/1000</f>
        <v>0</v>
      </c>
      <c r="G22" s="43">
        <v>0</v>
      </c>
      <c r="H22" s="43">
        <v>0</v>
      </c>
      <c r="I22" s="43">
        <f>3400000/1000</f>
        <v>3400</v>
      </c>
      <c r="J22" s="44">
        <f>0/1000</f>
        <v>0</v>
      </c>
      <c r="K22" s="45">
        <v>0</v>
      </c>
      <c r="L22" s="45">
        <v>0</v>
      </c>
      <c r="M22" s="45">
        <v>0</v>
      </c>
      <c r="N22" s="18">
        <v>0</v>
      </c>
      <c r="O22" s="19">
        <v>14</v>
      </c>
      <c r="P22" s="20">
        <v>0</v>
      </c>
      <c r="Q22" s="52"/>
      <c r="R22" s="52"/>
      <c r="S22" s="53"/>
      <c r="T22" s="52"/>
      <c r="U22" s="52"/>
      <c r="V22" s="52"/>
      <c r="W22" s="52"/>
      <c r="X22" s="52"/>
      <c r="Y22" s="52"/>
    </row>
    <row r="23" spans="1:25" ht="12.75">
      <c r="A23" s="2"/>
      <c r="B23" s="17" t="s">
        <v>23</v>
      </c>
      <c r="C23" s="33">
        <v>0</v>
      </c>
      <c r="D23" s="34">
        <v>1</v>
      </c>
      <c r="E23" s="43">
        <f>117076475.01/1000</f>
        <v>117076.47501000001</v>
      </c>
      <c r="F23" s="43">
        <f>736605567.29/1000</f>
        <v>736605.5672899999</v>
      </c>
      <c r="G23" s="43">
        <v>135551.03815</v>
      </c>
      <c r="H23" s="43">
        <v>722988.67073</v>
      </c>
      <c r="I23" s="43">
        <f>126931094.3/1000</f>
        <v>126931.0943</v>
      </c>
      <c r="J23" s="44">
        <f>774266193.33/1000</f>
        <v>774266.19333</v>
      </c>
      <c r="K23" s="45">
        <v>11.0152277859395</v>
      </c>
      <c r="L23" s="45">
        <v>5.70615406788843</v>
      </c>
      <c r="M23" s="45">
        <v>11.2489211405719</v>
      </c>
      <c r="N23" s="18">
        <v>5.77315216198506</v>
      </c>
      <c r="O23" s="19">
        <v>11.6021659966261</v>
      </c>
      <c r="P23" s="20">
        <v>6.44357344646549</v>
      </c>
      <c r="Q23" s="52"/>
      <c r="R23" s="52"/>
      <c r="S23" s="54"/>
      <c r="T23" s="54"/>
      <c r="U23" s="52"/>
      <c r="V23" s="52"/>
      <c r="W23" s="52"/>
      <c r="X23" s="52"/>
      <c r="Y23" s="52"/>
    </row>
    <row r="24" spans="1:25" ht="12.75">
      <c r="A24" s="2"/>
      <c r="B24" s="17" t="s">
        <v>10</v>
      </c>
      <c r="C24" s="33">
        <v>21</v>
      </c>
      <c r="D24" s="34">
        <v>10</v>
      </c>
      <c r="E24" s="43">
        <v>1281212</v>
      </c>
      <c r="F24" s="43">
        <v>1620243</v>
      </c>
      <c r="G24" s="43">
        <v>1178857.19916</v>
      </c>
      <c r="H24" s="43">
        <v>1524197.270661</v>
      </c>
      <c r="I24" s="43">
        <f>1114886004.65/1000</f>
        <v>1114886.00465</v>
      </c>
      <c r="J24" s="44">
        <f>1852519886.62/1000</f>
        <v>1852519.8866199998</v>
      </c>
      <c r="K24" s="45">
        <v>8.670248816511242</v>
      </c>
      <c r="L24" s="45">
        <v>5.33305358686148</v>
      </c>
      <c r="M24" s="45">
        <v>8.9</v>
      </c>
      <c r="N24" s="18">
        <v>5.26</v>
      </c>
      <c r="O24" s="19">
        <v>10.4733533806989</v>
      </c>
      <c r="P24" s="20">
        <v>5.7282213645346</v>
      </c>
      <c r="Q24" s="52"/>
      <c r="R24" s="52"/>
      <c r="S24" s="54"/>
      <c r="T24" s="54"/>
      <c r="U24" s="55"/>
      <c r="V24" s="55"/>
      <c r="W24" s="55"/>
      <c r="X24" s="55"/>
      <c r="Y24" s="52"/>
    </row>
    <row r="25" spans="1:25" ht="12.75">
      <c r="A25" s="2"/>
      <c r="B25" s="17" t="s">
        <v>29</v>
      </c>
      <c r="C25" s="33">
        <v>0</v>
      </c>
      <c r="D25" s="34">
        <v>0</v>
      </c>
      <c r="E25" s="43">
        <f>(143963016.56+0)/1000</f>
        <v>143963.01656</v>
      </c>
      <c r="F25" s="43">
        <f>(112078045.71+0)/1000</f>
        <v>112078.04570999999</v>
      </c>
      <c r="G25" s="43">
        <v>149318.16988</v>
      </c>
      <c r="H25" s="43">
        <v>106141.07595</v>
      </c>
      <c r="I25" s="43">
        <f>(153358216.97+0)/1000</f>
        <v>153358.21697</v>
      </c>
      <c r="J25" s="44">
        <f>(127540792.97+0)/1000</f>
        <v>127540.79297</v>
      </c>
      <c r="K25" s="45">
        <v>10.3977088399376</v>
      </c>
      <c r="L25" s="45">
        <v>4.99388489564876</v>
      </c>
      <c r="M25" s="45">
        <v>10.369752886165</v>
      </c>
      <c r="N25" s="18">
        <v>4.99355852445549</v>
      </c>
      <c r="O25" s="19">
        <v>12.0039384139105</v>
      </c>
      <c r="P25" s="20">
        <v>5.81017672092807</v>
      </c>
      <c r="Q25" s="52"/>
      <c r="R25" s="52"/>
      <c r="S25" s="54"/>
      <c r="T25" s="54"/>
      <c r="U25" s="52"/>
      <c r="V25" s="52"/>
      <c r="W25" s="52"/>
      <c r="X25" s="52"/>
      <c r="Y25" s="52"/>
    </row>
    <row r="26" spans="1:25" ht="12.75">
      <c r="A26" s="2"/>
      <c r="B26" s="17" t="s">
        <v>32</v>
      </c>
      <c r="C26" s="33">
        <v>41</v>
      </c>
      <c r="D26" s="34">
        <v>0</v>
      </c>
      <c r="E26" s="43">
        <f>579659175.91/1000</f>
        <v>579659.17591</v>
      </c>
      <c r="F26" s="43">
        <f>0/1000</f>
        <v>0</v>
      </c>
      <c r="G26" s="43">
        <v>573291.838040001</v>
      </c>
      <c r="H26" s="43">
        <v>0</v>
      </c>
      <c r="I26" s="43">
        <f>556457175.880001/1000</f>
        <v>556457.1758800009</v>
      </c>
      <c r="J26" s="44">
        <f>0/1000</f>
        <v>0</v>
      </c>
      <c r="K26" s="45">
        <v>10.7812611257564</v>
      </c>
      <c r="L26" s="45">
        <v>0</v>
      </c>
      <c r="M26" s="45">
        <v>10.9192124615399</v>
      </c>
      <c r="N26" s="18">
        <v>0</v>
      </c>
      <c r="O26" s="19">
        <v>11.4479696785365</v>
      </c>
      <c r="P26" s="20">
        <v>0</v>
      </c>
      <c r="Q26" s="52"/>
      <c r="R26" s="52"/>
      <c r="S26" s="54"/>
      <c r="T26" s="52"/>
      <c r="U26" s="52"/>
      <c r="V26" s="52"/>
      <c r="W26" s="52"/>
      <c r="X26" s="52"/>
      <c r="Y26" s="52"/>
    </row>
    <row r="27" spans="1:25" ht="12.75">
      <c r="A27" s="2"/>
      <c r="B27" s="17" t="s">
        <v>14</v>
      </c>
      <c r="C27" s="33">
        <v>0</v>
      </c>
      <c r="D27" s="34">
        <v>0</v>
      </c>
      <c r="E27" s="43">
        <f>42654325.42/1000</f>
        <v>42654.32542</v>
      </c>
      <c r="F27" s="43">
        <f>594282.91/1000</f>
        <v>594.28291</v>
      </c>
      <c r="G27" s="43">
        <v>58998.78469</v>
      </c>
      <c r="H27" s="43">
        <v>1016.37033</v>
      </c>
      <c r="I27" s="43">
        <f>123144347.72/1000</f>
        <v>123144.34772</v>
      </c>
      <c r="J27" s="44">
        <f>1044475/1000</f>
        <v>1044.475</v>
      </c>
      <c r="K27" s="45">
        <v>11.0082761690995</v>
      </c>
      <c r="L27" s="45">
        <v>5.75</v>
      </c>
      <c r="M27" s="45">
        <v>11.032201286094</v>
      </c>
      <c r="N27" s="18">
        <v>6.74997999744837</v>
      </c>
      <c r="O27" s="19">
        <v>11.0415998696233</v>
      </c>
      <c r="P27" s="20">
        <v>6.75</v>
      </c>
      <c r="Q27" s="52"/>
      <c r="R27" s="52"/>
      <c r="S27" s="54"/>
      <c r="T27" s="52"/>
      <c r="U27" s="52"/>
      <c r="V27" s="52"/>
      <c r="W27" s="52"/>
      <c r="X27" s="52"/>
      <c r="Y27" s="52"/>
    </row>
    <row r="28" spans="1:25" ht="12.75">
      <c r="A28" s="2"/>
      <c r="B28" s="17" t="s">
        <v>33</v>
      </c>
      <c r="C28" s="33">
        <v>36</v>
      </c>
      <c r="D28" s="34">
        <v>0</v>
      </c>
      <c r="E28" s="43">
        <f>(228567072.37+0)/1000</f>
        <v>228567.07237</v>
      </c>
      <c r="F28" s="43">
        <f>(8475771.84+0)/1000</f>
        <v>8475.77184</v>
      </c>
      <c r="G28" s="43">
        <v>219723.8685</v>
      </c>
      <c r="H28" s="43">
        <v>8603.86159</v>
      </c>
      <c r="I28" s="43">
        <f>(170281885.65+0)/1000</f>
        <v>170281.88565</v>
      </c>
      <c r="J28" s="44">
        <f>(10758048.72+0)/1000</f>
        <v>10758.04872</v>
      </c>
      <c r="K28" s="45">
        <v>10.7561132459633</v>
      </c>
      <c r="L28" s="45">
        <v>5.83407856593506</v>
      </c>
      <c r="M28" s="45">
        <v>10.7886595727651</v>
      </c>
      <c r="N28" s="18">
        <v>5.8392144131412</v>
      </c>
      <c r="O28" s="19">
        <v>10.655095168809</v>
      </c>
      <c r="P28" s="20">
        <v>5.54992979377398</v>
      </c>
      <c r="Q28" s="52"/>
      <c r="R28" s="52"/>
      <c r="S28" s="54"/>
      <c r="T28" s="54"/>
      <c r="U28" s="52"/>
      <c r="V28" s="52"/>
      <c r="W28" s="52"/>
      <c r="X28" s="52"/>
      <c r="Y28" s="52"/>
    </row>
    <row r="29" spans="1:25" ht="25.5">
      <c r="A29" s="2"/>
      <c r="B29" s="17" t="s">
        <v>1</v>
      </c>
      <c r="C29" s="33">
        <v>4</v>
      </c>
      <c r="D29" s="34">
        <v>0</v>
      </c>
      <c r="E29" s="43">
        <v>370491</v>
      </c>
      <c r="F29" s="43">
        <v>306843</v>
      </c>
      <c r="G29" s="43">
        <v>372723.85432</v>
      </c>
      <c r="H29" s="43">
        <v>301367.61594700004</v>
      </c>
      <c r="I29" s="43">
        <f>346813129.35/1000</f>
        <v>346813.12935</v>
      </c>
      <c r="J29" s="44">
        <f>337676886.05/1000</f>
        <v>337676.88605000003</v>
      </c>
      <c r="K29" s="45">
        <v>11.037956470049238</v>
      </c>
      <c r="L29" s="45">
        <v>3.935618777166173</v>
      </c>
      <c r="M29" s="45">
        <v>11.17</v>
      </c>
      <c r="N29" s="18">
        <v>3.97</v>
      </c>
      <c r="O29" s="19">
        <v>13.0109919712588</v>
      </c>
      <c r="P29" s="20">
        <v>4.8243861491449</v>
      </c>
      <c r="Q29" s="52"/>
      <c r="R29" s="52"/>
      <c r="S29" s="54"/>
      <c r="T29" s="54"/>
      <c r="U29" s="55"/>
      <c r="V29" s="55"/>
      <c r="W29" s="55"/>
      <c r="X29" s="55"/>
      <c r="Y29" s="52"/>
    </row>
    <row r="30" spans="1:25" ht="12.75">
      <c r="A30" s="2"/>
      <c r="B30" s="17" t="s">
        <v>8</v>
      </c>
      <c r="C30" s="35">
        <v>1</v>
      </c>
      <c r="D30" s="36">
        <v>0</v>
      </c>
      <c r="E30" s="46">
        <f>52603411.06/1000</f>
        <v>52603.411060000006</v>
      </c>
      <c r="F30" s="46">
        <f>45296776.3/1000</f>
        <v>45296.7763</v>
      </c>
      <c r="G30" s="46">
        <v>52978.59549</v>
      </c>
      <c r="H30" s="46">
        <v>48074.8661</v>
      </c>
      <c r="I30" s="46">
        <f>66750370.97/1000</f>
        <v>66750.37097</v>
      </c>
      <c r="J30" s="47">
        <f>44247112.93/1000</f>
        <v>44247.11293</v>
      </c>
      <c r="K30" s="48">
        <v>11.5366067933846</v>
      </c>
      <c r="L30" s="48">
        <v>5.3328419860797</v>
      </c>
      <c r="M30" s="48">
        <v>12.2924887710155</v>
      </c>
      <c r="N30" s="21">
        <v>5.4461188166055</v>
      </c>
      <c r="O30" s="22">
        <v>12.7841365066499</v>
      </c>
      <c r="P30" s="23">
        <v>6.4302721192752</v>
      </c>
      <c r="Q30" s="52"/>
      <c r="R30" s="52"/>
      <c r="S30" s="54"/>
      <c r="T30" s="54"/>
      <c r="U30" s="52"/>
      <c r="V30" s="52"/>
      <c r="W30" s="52"/>
      <c r="X30" s="52"/>
      <c r="Y30" s="52"/>
    </row>
    <row r="31" spans="1:25" ht="13.5" thickBot="1">
      <c r="A31" s="2"/>
      <c r="B31" s="24" t="s">
        <v>12</v>
      </c>
      <c r="C31" s="37">
        <v>6577</v>
      </c>
      <c r="D31" s="38">
        <v>442</v>
      </c>
      <c r="E31" s="49">
        <v>286035</v>
      </c>
      <c r="F31" s="49">
        <v>235066</v>
      </c>
      <c r="G31" s="49">
        <v>326358.44156999997</v>
      </c>
      <c r="H31" s="49">
        <v>230202.94376199998</v>
      </c>
      <c r="I31" s="49">
        <f>(194258091.37+130237909.08)/1000</f>
        <v>324496.00045</v>
      </c>
      <c r="J31" s="38">
        <f>(94562065.49+66732797.89)/1000</f>
        <v>161294.86338</v>
      </c>
      <c r="K31" s="50">
        <v>12.836310880276892</v>
      </c>
      <c r="L31" s="51">
        <v>2.4232571314503133</v>
      </c>
      <c r="M31" s="51">
        <v>12.83</v>
      </c>
      <c r="N31" s="25">
        <v>2.5</v>
      </c>
      <c r="O31" s="25">
        <v>13.1669471847184</v>
      </c>
      <c r="P31" s="26">
        <v>2.43710281043731</v>
      </c>
      <c r="Q31" s="52"/>
      <c r="R31" s="52"/>
      <c r="S31" s="54"/>
      <c r="T31" s="54"/>
      <c r="U31" s="55"/>
      <c r="V31" s="55"/>
      <c r="W31" s="55"/>
      <c r="X31" s="55"/>
      <c r="Y31" s="52"/>
    </row>
    <row r="32" spans="1:20" ht="12.75">
      <c r="A32" s="2"/>
      <c r="B32" s="2"/>
      <c r="C32" s="52"/>
      <c r="D32" s="52"/>
      <c r="E32" s="52"/>
      <c r="F32" s="52"/>
      <c r="G32" s="52"/>
      <c r="H32" s="52"/>
      <c r="I32" s="52"/>
      <c r="J32" s="52"/>
      <c r="K32" s="53"/>
      <c r="L32" s="52"/>
      <c r="M32" s="52"/>
      <c r="S32" s="39"/>
      <c r="T32" s="39"/>
    </row>
    <row r="33" spans="1:19" ht="12.75">
      <c r="A33" s="2"/>
      <c r="B33" s="27"/>
      <c r="K33" s="2"/>
      <c r="S33" s="2"/>
    </row>
    <row r="34" spans="1:19" ht="15" customHeight="1">
      <c r="A34" s="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S34" s="2"/>
    </row>
    <row r="35" spans="1:19" ht="12" customHeight="1">
      <c r="A35" s="2"/>
      <c r="B35" s="27"/>
      <c r="S35" s="2"/>
    </row>
    <row r="36" spans="1:19" ht="12" customHeight="1">
      <c r="A36" s="2"/>
      <c r="B36" s="27"/>
      <c r="S36" s="2"/>
    </row>
    <row r="37" spans="1:19" ht="22.5" customHeight="1">
      <c r="A37" s="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S37" s="2"/>
    </row>
    <row r="38" spans="1:19" ht="12.75">
      <c r="A38" s="2"/>
      <c r="B38" s="27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30"/>
      <c r="S44" s="2"/>
    </row>
    <row r="45" ht="12.75"/>
    <row r="46" ht="12.75"/>
    <row r="47" ht="12.75"/>
  </sheetData>
  <sheetProtection/>
  <mergeCells count="20"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2017-07-20T13:31:29Z</cp:lastPrinted>
  <dcterms:modified xsi:type="dcterms:W3CDTF">2017-07-25T06:20:11Z</dcterms:modified>
  <cp:category/>
  <cp:version/>
  <cp:contentType/>
  <cp:contentStatus/>
</cp:coreProperties>
</file>