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4410" activeTab="0"/>
  </bookViews>
  <sheets>
    <sheet name="RAPORT-BNM" sheetId="1" r:id="rId1"/>
  </sheets>
  <definedNames>
    <definedName name="_xlnm.Print_Area" localSheetId="0">'RAPORT-BNM'!$A$1:$M$59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<sst xmlns="http://schemas.openxmlformats.org/spreadsheetml/2006/main" count="102" uniqueCount="81">
  <si>
    <t>L</t>
  </si>
  <si>
    <t>BC "Moldova-Agroindbank" S.A.</t>
  </si>
  <si>
    <t>AGRNMD2X</t>
  </si>
  <si>
    <t>Unitatea de masura,  lei</t>
  </si>
  <si>
    <t>Cod pozitie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</si>
  <si>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</si>
  <si>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</si>
  <si>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</si>
  <si>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</si>
  <si>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</si>
  <si>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</si>
  <si>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</si>
  <si>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</si>
  <si>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Fara dobinda</t>
  </si>
  <si>
    <t>Total</t>
  </si>
  <si>
    <t>Calculat de igangan Data/Ora: 02.10.2015 / 09:35:46</t>
  </si>
  <si>
    <t>A</t>
  </si>
  <si>
    <t>B</t>
  </si>
  <si>
    <t>10=1-9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</si>
  <si>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</si>
  <si>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</si>
  <si>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</si>
  <si>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</si>
  <si>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</si>
  <si>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</si>
  <si>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</si>
  <si>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</si>
  <si>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</si>
  <si>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</si>
  <si>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</si>
  <si>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</si>
  <si>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</si>
  <si>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pierdere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</si>
  <si>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</si>
  <si>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</si>
  <si>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</si>
  <si>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</si>
  <si>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</si>
  <si>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</si>
  <si>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</si>
  <si>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</si>
  <si>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</si>
  <si>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</si>
  <si>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</si>
  <si>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</si>
  <si>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</si>
  <si>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</si>
  <si>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</si>
  <si>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</si>
  <si>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</si>
  <si>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</si>
  <si>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</si>
  <si>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</si>
  <si>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</si>
  <si>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</si>
  <si>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</si>
  <si>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</si>
  <si>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</si>
  <si>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</si>
  <si>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</si>
  <si>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</si>
  <si>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</si>
  <si>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</si>
  <si>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</si>
  <si>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</si>
  <si>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</si>
  <si>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Datorii financiare desemnate ca fiind evaluate la valoare justa prin profit sau pierdere</t>
  </si>
  <si>
    <t>Alte  datorii financiare</t>
  </si>
  <si>
    <t>Datorii financiare evaluate la cost amortizat</t>
  </si>
  <si>
    <t xml:space="preserve">Depozite </t>
  </si>
  <si>
    <t>Total obligatiuni financiare</t>
  </si>
  <si>
    <t>Decalaje de dobinda</t>
  </si>
  <si>
    <t>Conducatorul bancii   _________________</t>
  </si>
  <si>
    <t>Serghei Cebotari</t>
  </si>
  <si>
    <t>Contabil-sef   ___________________</t>
  </si>
  <si>
    <t>Carolina Semeniuc</t>
  </si>
  <si>
    <t>Data prezentarii raportului</t>
  </si>
  <si>
    <t>Calculat de igangan Data/Ora: 02.10.2015 / 09:52:18</t>
  </si>
  <si>
    <t xml:space="preserve"> </t>
  </si>
  <si>
    <t>FIN 27 - EXPUNEREA LA RISCUL RATEI DOBÂNZII</t>
  </si>
  <si>
    <t>Perioada de raportare trimestrul  3 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</si>
</sst>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2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3" fillId="34" borderId="13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3" fontId="3" fillId="0" borderId="14" xfId="0" applyNumberFormat="1" applyFont="1" applyFill="1" applyBorder="1" applyAlignment="1" applyProtection="1">
      <alignment horizontal="right" wrapText="1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 horizontal="right"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9" xfId="0" applyNumberFormat="1" applyFont="1" applyFill="1" applyBorder="1" applyAlignment="1" applyProtection="1">
      <alignment horizontal="right"/>
      <protection/>
    </xf>
    <xf numFmtId="3" fontId="2" fillId="0" borderId="21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 wrapText="1"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>
      <alignment/>
    </xf>
    <xf numFmtId="49" fontId="5" fillId="0" borderId="17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3" fontId="3" fillId="0" borderId="22" xfId="0" applyNumberFormat="1" applyFont="1" applyFill="1" applyBorder="1" applyAlignment="1" applyProtection="1">
      <alignment horizontal="righ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 applyProtection="1">
      <alignment wrapText="1"/>
      <protection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wrapText="1"/>
      <protection/>
    </xf>
    <xf numFmtId="3" fontId="3" fillId="0" borderId="25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 wrapText="1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wrapText="1"/>
      <protection/>
    </xf>
    <xf numFmtId="4" fontId="2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1"/>
  <sheetViews>
    <sheetView tabSelected="1" view="pageBreakPreview" zoomScale="44" zoomScaleSheetLayoutView="44" zoomScalePageLayoutView="0" workbookViewId="0" topLeftCell="B1">
      <selection activeCell="K24" sqref="K24"/>
    </sheetView>
  </sheetViews>
  <sheetFormatPr defaultColWidth="9.140625" defaultRowHeight="12.75"/>
  <cols>
    <col min="1" max="1" width="4.7109375" style="7" customWidth="1"/>
    <col min="2" max="2" width="9.140625" style="7" customWidth="1"/>
    <col min="3" max="3" width="79.57421875" style="7" customWidth="1"/>
    <col min="4" max="4" width="26.8515625" style="7" customWidth="1"/>
    <col min="5" max="5" width="28.421875" style="7" customWidth="1"/>
    <col min="6" max="6" width="29.7109375" style="7" customWidth="1"/>
    <col min="7" max="7" width="28.8515625" style="7" customWidth="1"/>
    <col min="8" max="8" width="23.7109375" style="7" customWidth="1"/>
    <col min="9" max="9" width="26.8515625" style="7" customWidth="1"/>
    <col min="10" max="10" width="26.28125" style="7" customWidth="1"/>
    <col min="11" max="11" width="23.7109375" style="7" customWidth="1"/>
    <col min="12" max="12" width="25.8515625" style="7" bestFit="1" customWidth="1"/>
    <col min="13" max="13" width="29.7109375" style="51" customWidth="1"/>
    <col min="14" max="14" width="25.00390625" style="7" bestFit="1" customWidth="1"/>
    <col min="15" max="15" width="26.421875" style="51" customWidth="1"/>
    <col min="16" max="16" width="44.00390625" style="7" customWidth="1"/>
    <col min="17" max="19" width="18.28125" style="7" customWidth="1"/>
    <col min="20" max="255" width="9.140625" style="7" customWidth="1"/>
    <col min="256" max="16384" width="9.140625" style="7" customWidth="1"/>
  </cols>
  <sheetData>
    <row r="1" spans="1:23" ht="23.25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6"/>
      <c r="U1" s="6"/>
      <c r="V1" s="6"/>
      <c r="W1" s="2"/>
    </row>
    <row r="2" spans="1:23" ht="23.25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3.25">
      <c r="A3" s="2"/>
      <c r="B3" s="2"/>
      <c r="C3" s="3" t="s">
        <v>80</v>
      </c>
      <c r="D3" s="2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3.25">
      <c r="A4" s="2"/>
      <c r="B4" s="2"/>
      <c r="C4" s="2"/>
      <c r="E4" s="2"/>
      <c r="F4" s="9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3:7" s="10" customFormat="1" ht="23.25">
      <c r="C5" s="9" t="s">
        <v>79</v>
      </c>
      <c r="G5" s="8" t="s">
        <v>78</v>
      </c>
    </row>
    <row r="6" spans="1:23" ht="24" thickBot="1">
      <c r="A6" s="2"/>
      <c r="B6" s="2"/>
      <c r="C6" s="2"/>
      <c r="D6" s="2"/>
      <c r="E6" s="2"/>
      <c r="F6" s="2"/>
      <c r="G6" s="2"/>
      <c r="H6" s="2"/>
      <c r="I6" s="2"/>
      <c r="J6" s="2"/>
      <c r="M6" s="11" t="s">
        <v>3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69.75">
      <c r="A7" s="2"/>
      <c r="B7" s="12" t="s">
        <v>4</v>
      </c>
      <c r="C7" s="13"/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4" t="s">
        <v>14</v>
      </c>
      <c r="N7" s="2"/>
      <c r="O7" s="15" t="s">
        <v>15</v>
      </c>
      <c r="P7" s="2"/>
      <c r="Q7" s="2"/>
      <c r="R7" s="2"/>
      <c r="S7" s="2"/>
      <c r="T7" s="2"/>
      <c r="U7" s="2"/>
      <c r="V7" s="2"/>
      <c r="W7" s="2"/>
    </row>
    <row r="8" spans="1:23" ht="23.25">
      <c r="A8" s="2"/>
      <c r="B8" s="16" t="s">
        <v>16</v>
      </c>
      <c r="C8" s="17" t="s">
        <v>17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9" t="s">
        <v>18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3.25">
      <c r="A9" s="3"/>
      <c r="B9" s="20" t="s">
        <v>19</v>
      </c>
      <c r="C9" s="21" t="s">
        <v>20</v>
      </c>
      <c r="D9" s="22">
        <v>4344955115</v>
      </c>
      <c r="E9" s="23">
        <v>64252221</v>
      </c>
      <c r="F9" s="22">
        <v>105267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>
        <v>521739398</v>
      </c>
      <c r="M9" s="23">
        <f>SUM(D9:L9)</f>
        <v>4931052001</v>
      </c>
      <c r="N9" s="3"/>
      <c r="O9" s="3"/>
      <c r="P9" s="3"/>
      <c r="Q9" s="3"/>
      <c r="R9" s="3"/>
      <c r="S9" s="3"/>
      <c r="T9" s="2"/>
      <c r="U9" s="2"/>
      <c r="V9" s="2"/>
      <c r="W9" s="2"/>
    </row>
    <row r="10" spans="1:23" ht="46.5">
      <c r="A10" s="3"/>
      <c r="B10" s="20" t="s">
        <v>21</v>
      </c>
      <c r="C10" s="21" t="s">
        <v>22</v>
      </c>
      <c r="D10" s="23">
        <f aca="true" t="shared" si="0" ref="D10:K10">SUM(D11:D14)</f>
        <v>27595.18</v>
      </c>
      <c r="E10" s="23">
        <f t="shared" si="0"/>
        <v>9717000</v>
      </c>
      <c r="F10" s="23">
        <f t="shared" si="0"/>
        <v>40484729</v>
      </c>
      <c r="G10" s="23">
        <f t="shared" si="0"/>
        <v>4778915</v>
      </c>
      <c r="H10" s="23">
        <f t="shared" si="0"/>
        <v>6759023.62</v>
      </c>
      <c r="I10" s="23">
        <f t="shared" si="0"/>
        <v>16690000</v>
      </c>
      <c r="J10" s="23">
        <f t="shared" si="0"/>
        <v>0</v>
      </c>
      <c r="K10" s="23">
        <f t="shared" si="0"/>
        <v>0</v>
      </c>
      <c r="L10" s="24">
        <v>0</v>
      </c>
      <c r="M10" s="25">
        <f>SUM(D10:L10)</f>
        <v>78457262.8</v>
      </c>
      <c r="N10" s="3"/>
      <c r="O10" s="3"/>
      <c r="P10" s="3"/>
      <c r="Q10" s="3"/>
      <c r="R10" s="3"/>
      <c r="S10" s="3"/>
      <c r="T10" s="2"/>
      <c r="U10" s="2"/>
      <c r="V10" s="2"/>
      <c r="W10" s="2"/>
    </row>
    <row r="11" spans="1:23" ht="46.5">
      <c r="A11" s="2"/>
      <c r="B11" s="26" t="s">
        <v>23</v>
      </c>
      <c r="C11" s="27" t="s">
        <v>24</v>
      </c>
      <c r="D11" s="28">
        <v>27595.18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5">
        <f>SUM(D11:L11)</f>
        <v>27595.18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3.25">
      <c r="A12" s="2"/>
      <c r="B12" s="26" t="s">
        <v>25</v>
      </c>
      <c r="C12" s="27" t="s">
        <v>26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30">
        <f>SUM(D12:L12)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3.25">
      <c r="A13" s="2"/>
      <c r="B13" s="26" t="s">
        <v>27</v>
      </c>
      <c r="C13" s="27" t="s">
        <v>28</v>
      </c>
      <c r="D13" s="28">
        <v>0</v>
      </c>
      <c r="E13" s="28">
        <v>9717000</v>
      </c>
      <c r="F13" s="31">
        <v>40484729</v>
      </c>
      <c r="G13" s="28">
        <v>4778915</v>
      </c>
      <c r="H13" s="28">
        <v>6759023.62</v>
      </c>
      <c r="I13" s="28">
        <v>16690000</v>
      </c>
      <c r="J13" s="28">
        <v>0</v>
      </c>
      <c r="K13" s="28">
        <v>0</v>
      </c>
      <c r="L13" s="29">
        <v>0</v>
      </c>
      <c r="M13" s="30">
        <f>SUM(D13:L13)</f>
        <v>78429667.62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3.25">
      <c r="A14" s="2"/>
      <c r="B14" s="26" t="s">
        <v>29</v>
      </c>
      <c r="C14" s="27" t="s">
        <v>30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46.5">
      <c r="A15" s="3"/>
      <c r="B15" s="20" t="s">
        <v>31</v>
      </c>
      <c r="C15" s="21" t="s">
        <v>32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3"/>
      <c r="O15" s="3"/>
      <c r="P15" s="3"/>
      <c r="Q15" s="3"/>
      <c r="R15" s="3"/>
      <c r="S15" s="3"/>
      <c r="T15" s="2"/>
      <c r="U15" s="2"/>
      <c r="V15" s="2"/>
      <c r="W15" s="2"/>
    </row>
    <row r="16" spans="1:23" ht="23.25">
      <c r="A16" s="2"/>
      <c r="B16" s="26" t="s">
        <v>33</v>
      </c>
      <c r="C16" s="27" t="s">
        <v>26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3.25">
      <c r="A17" s="2"/>
      <c r="B17" s="26" t="s">
        <v>34</v>
      </c>
      <c r="C17" s="27" t="s">
        <v>28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3.25">
      <c r="A18" s="2"/>
      <c r="B18" s="26" t="s">
        <v>35</v>
      </c>
      <c r="C18" s="27" t="s">
        <v>30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3.25">
      <c r="A19" s="3"/>
      <c r="B19" s="20" t="s">
        <v>36</v>
      </c>
      <c r="C19" s="21" t="s">
        <v>37</v>
      </c>
      <c r="D19" s="23">
        <f aca="true" t="shared" si="1" ref="D19:L19">SUM(D20:D22)</f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4">
        <f t="shared" si="1"/>
        <v>186601684</v>
      </c>
      <c r="M19" s="32">
        <f aca="true" t="shared" si="2" ref="M19:M33">SUM(D19:L19)</f>
        <v>186601684</v>
      </c>
      <c r="N19" s="3"/>
      <c r="O19" s="3"/>
      <c r="P19" s="3"/>
      <c r="Q19" s="3"/>
      <c r="R19" s="3"/>
      <c r="S19" s="3"/>
      <c r="T19" s="2"/>
      <c r="U19" s="2"/>
      <c r="V19" s="2"/>
      <c r="W19" s="2"/>
    </row>
    <row r="20" spans="1:23" ht="23.25">
      <c r="A20" s="2"/>
      <c r="B20" s="26" t="s">
        <v>38</v>
      </c>
      <c r="C20" s="27" t="s">
        <v>26</v>
      </c>
      <c r="D20" s="28">
        <f>ABS(0+0+0+0+0+0+0+0)</f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186601684</v>
      </c>
      <c r="M20" s="30">
        <f t="shared" si="2"/>
        <v>186601684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3.25">
      <c r="A21" s="2"/>
      <c r="B21" s="26" t="s">
        <v>39</v>
      </c>
      <c r="C21" s="27" t="s">
        <v>28</v>
      </c>
      <c r="D21" s="28">
        <f>ABS(0+0+0+0+0+0+0+0)</f>
        <v>0</v>
      </c>
      <c r="E21" s="28">
        <f aca="true" t="shared" si="3" ref="E21:L21">ABS(0)</f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9">
        <f t="shared" si="3"/>
        <v>0</v>
      </c>
      <c r="M21" s="30">
        <f t="shared" si="2"/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3.25">
      <c r="A22" s="2"/>
      <c r="B22" s="26" t="s">
        <v>40</v>
      </c>
      <c r="C22" s="27" t="s">
        <v>30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30">
        <f t="shared" si="2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3.25">
      <c r="A23" s="3"/>
      <c r="B23" s="20" t="s">
        <v>41</v>
      </c>
      <c r="C23" s="21" t="s">
        <v>42</v>
      </c>
      <c r="D23" s="23">
        <f>SUM(D24:D26)</f>
        <v>11786551327</v>
      </c>
      <c r="E23" s="23">
        <f>SUM(E24:E26)</f>
        <v>388954</v>
      </c>
      <c r="F23" s="23">
        <f aca="true" t="shared" si="4" ref="F23:L23">SUM(F24:F26)</f>
        <v>388954</v>
      </c>
      <c r="G23" s="23">
        <f t="shared" si="4"/>
        <v>1478026</v>
      </c>
      <c r="H23" s="23">
        <f t="shared" si="4"/>
        <v>1641360</v>
      </c>
      <c r="I23" s="23">
        <f t="shared" si="4"/>
        <v>1812446</v>
      </c>
      <c r="J23" s="23">
        <f t="shared" si="4"/>
        <v>43614876</v>
      </c>
      <c r="K23" s="23">
        <f t="shared" si="4"/>
        <v>44885327</v>
      </c>
      <c r="L23" s="24">
        <f t="shared" si="4"/>
        <v>169323659</v>
      </c>
      <c r="M23" s="32">
        <f t="shared" si="2"/>
        <v>12050084929</v>
      </c>
      <c r="N23" s="3"/>
      <c r="O23" s="3"/>
      <c r="P23" s="3"/>
      <c r="Q23" s="3"/>
      <c r="R23" s="3"/>
      <c r="S23" s="3"/>
      <c r="T23" s="2"/>
      <c r="U23" s="2"/>
      <c r="V23" s="2"/>
      <c r="W23" s="2"/>
    </row>
    <row r="24" spans="1:23" s="37" customFormat="1" ht="23.25">
      <c r="A24" s="33"/>
      <c r="B24" s="34" t="s">
        <v>43</v>
      </c>
      <c r="C24" s="27" t="s">
        <v>28</v>
      </c>
      <c r="D24" s="35">
        <v>0</v>
      </c>
      <c r="E24" s="35">
        <f aca="true" t="shared" si="5" ref="E24:K24">ABS(0+0)</f>
        <v>0</v>
      </c>
      <c r="F24" s="35">
        <f t="shared" si="5"/>
        <v>0</v>
      </c>
      <c r="G24" s="35">
        <f t="shared" si="5"/>
        <v>0</v>
      </c>
      <c r="H24" s="35">
        <f t="shared" si="5"/>
        <v>0</v>
      </c>
      <c r="I24" s="35">
        <f t="shared" si="5"/>
        <v>0</v>
      </c>
      <c r="J24" s="35">
        <f t="shared" si="5"/>
        <v>0</v>
      </c>
      <c r="K24" s="35">
        <f t="shared" si="5"/>
        <v>0</v>
      </c>
      <c r="L24" s="29">
        <v>0</v>
      </c>
      <c r="M24" s="30">
        <f t="shared" si="2"/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46.5">
      <c r="A25" s="2"/>
      <c r="B25" s="26" t="s">
        <v>44</v>
      </c>
      <c r="C25" s="27" t="s">
        <v>45</v>
      </c>
      <c r="D25" s="38">
        <v>1033484356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30">
        <f t="shared" si="2"/>
        <v>1033484356</v>
      </c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37" customFormat="1" ht="23.25">
      <c r="A26" s="36"/>
      <c r="B26" s="26" t="s">
        <v>46</v>
      </c>
      <c r="C26" s="27" t="s">
        <v>30</v>
      </c>
      <c r="D26" s="28">
        <v>10753066971</v>
      </c>
      <c r="E26" s="39">
        <v>388954</v>
      </c>
      <c r="F26" s="28">
        <v>388954</v>
      </c>
      <c r="G26" s="28">
        <v>1478026</v>
      </c>
      <c r="H26" s="28">
        <v>1641360</v>
      </c>
      <c r="I26" s="28">
        <v>1812446</v>
      </c>
      <c r="J26" s="28">
        <v>43614876</v>
      </c>
      <c r="K26" s="28">
        <v>44885327</v>
      </c>
      <c r="L26" s="29">
        <v>169323659</v>
      </c>
      <c r="M26" s="30">
        <f t="shared" si="2"/>
        <v>11016600573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23.25">
      <c r="A27" s="3"/>
      <c r="B27" s="20" t="s">
        <v>47</v>
      </c>
      <c r="C27" s="21" t="s">
        <v>48</v>
      </c>
      <c r="D27" s="40">
        <f aca="true" t="shared" si="6" ref="D27:L27">SUM(D28:D29)</f>
        <v>243010046.1</v>
      </c>
      <c r="E27" s="23">
        <f t="shared" si="6"/>
        <v>116665202.3</v>
      </c>
      <c r="F27" s="23">
        <f t="shared" si="6"/>
        <v>29481009.55</v>
      </c>
      <c r="G27" s="23">
        <f t="shared" si="6"/>
        <v>53826325.26</v>
      </c>
      <c r="H27" s="23">
        <f t="shared" si="6"/>
        <v>79084791.09</v>
      </c>
      <c r="I27" s="23">
        <f t="shared" si="6"/>
        <v>928336.64</v>
      </c>
      <c r="J27" s="23">
        <f t="shared" si="6"/>
        <v>0</v>
      </c>
      <c r="K27" s="23">
        <f t="shared" si="6"/>
        <v>0</v>
      </c>
      <c r="L27" s="24">
        <f t="shared" si="6"/>
        <v>0</v>
      </c>
      <c r="M27" s="32">
        <f t="shared" si="2"/>
        <v>522995710.93999994</v>
      </c>
      <c r="N27" s="3"/>
      <c r="O27" s="3"/>
      <c r="P27" s="3"/>
      <c r="Q27" s="3"/>
      <c r="R27" s="3"/>
      <c r="S27" s="3"/>
      <c r="T27" s="2"/>
      <c r="U27" s="2"/>
      <c r="V27" s="2"/>
      <c r="W27" s="2"/>
    </row>
    <row r="28" spans="1:23" s="37" customFormat="1" ht="23.25">
      <c r="A28" s="36"/>
      <c r="B28" s="26" t="s">
        <v>49</v>
      </c>
      <c r="C28" s="27" t="s">
        <v>28</v>
      </c>
      <c r="D28" s="31">
        <v>243010046.1</v>
      </c>
      <c r="E28" s="28">
        <v>116665202.3</v>
      </c>
      <c r="F28" s="28">
        <v>29481009.55</v>
      </c>
      <c r="G28" s="28">
        <v>53826325.26</v>
      </c>
      <c r="H28" s="28">
        <v>79084791.09</v>
      </c>
      <c r="I28" s="28">
        <v>928336.64</v>
      </c>
      <c r="J28" s="28">
        <v>0</v>
      </c>
      <c r="K28" s="28">
        <v>0</v>
      </c>
      <c r="L28" s="29">
        <v>0</v>
      </c>
      <c r="M28" s="30">
        <f t="shared" si="2"/>
        <v>522995710.93999994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23.25">
      <c r="A29" s="2"/>
      <c r="B29" s="26" t="s">
        <v>50</v>
      </c>
      <c r="C29" s="27" t="s">
        <v>30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0">
        <f t="shared" si="2"/>
        <v>0</v>
      </c>
      <c r="N29" s="11"/>
      <c r="O29" s="2"/>
      <c r="P29" s="2"/>
      <c r="Q29" s="2"/>
      <c r="R29" s="2"/>
      <c r="S29" s="2"/>
      <c r="T29" s="2"/>
      <c r="U29" s="2"/>
      <c r="V29" s="2"/>
      <c r="W29" s="2"/>
    </row>
    <row r="30" spans="1:23" ht="23.25">
      <c r="A30" s="3"/>
      <c r="B30" s="20" t="s">
        <v>51</v>
      </c>
      <c r="C30" s="21" t="s">
        <v>52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v>74058525</v>
      </c>
      <c r="M30" s="32">
        <f t="shared" si="2"/>
        <v>74058525</v>
      </c>
      <c r="N30" s="3"/>
      <c r="O30" s="3"/>
      <c r="P30" s="3"/>
      <c r="Q30" s="3"/>
      <c r="R30" s="3"/>
      <c r="S30" s="3"/>
      <c r="T30" s="2"/>
      <c r="U30" s="2"/>
      <c r="V30" s="2"/>
      <c r="W30" s="2"/>
    </row>
    <row r="31" spans="1:23" ht="23.25">
      <c r="A31" s="3"/>
      <c r="B31" s="20" t="s">
        <v>53</v>
      </c>
      <c r="C31" s="21" t="s">
        <v>54</v>
      </c>
      <c r="D31" s="23">
        <f aca="true" t="shared" si="7" ref="D31:K31">SUM(D9,D10,D15,D19,D23,D27,D30)</f>
        <v>16374544083.28</v>
      </c>
      <c r="E31" s="23">
        <f t="shared" si="7"/>
        <v>191023377.3</v>
      </c>
      <c r="F31" s="23">
        <f t="shared" si="7"/>
        <v>70459959.55</v>
      </c>
      <c r="G31" s="23">
        <f t="shared" si="7"/>
        <v>60083266.26</v>
      </c>
      <c r="H31" s="23">
        <f t="shared" si="7"/>
        <v>87485174.71000001</v>
      </c>
      <c r="I31" s="23">
        <f t="shared" si="7"/>
        <v>19430782.64</v>
      </c>
      <c r="J31" s="23">
        <f t="shared" si="7"/>
        <v>43614876</v>
      </c>
      <c r="K31" s="23">
        <f t="shared" si="7"/>
        <v>44885327</v>
      </c>
      <c r="L31" s="24">
        <f>SUM(L9,L10,L15,L19,L23,L27,L30)</f>
        <v>951723266</v>
      </c>
      <c r="M31" s="32">
        <f>SUM(D31:L31)</f>
        <v>17843250112.739998</v>
      </c>
      <c r="N31" s="3"/>
      <c r="O31" s="3"/>
      <c r="P31" s="3"/>
      <c r="Q31" s="3"/>
      <c r="R31" s="3"/>
      <c r="S31" s="3"/>
      <c r="T31" s="2"/>
      <c r="U31" s="2"/>
      <c r="V31" s="2"/>
      <c r="W31" s="2"/>
    </row>
    <row r="32" spans="1:23" ht="46.5">
      <c r="A32" s="3"/>
      <c r="B32" s="20" t="s">
        <v>55</v>
      </c>
      <c r="C32" s="21" t="s">
        <v>56</v>
      </c>
      <c r="D32" s="23">
        <f aca="true" t="shared" si="8" ref="D32:L32">SUM(D33:D37)</f>
        <v>-7174.55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4">
        <f t="shared" si="8"/>
        <v>0</v>
      </c>
      <c r="M32" s="32">
        <f t="shared" si="2"/>
        <v>-7174.55</v>
      </c>
      <c r="N32" s="3"/>
      <c r="O32" s="3"/>
      <c r="P32" s="3"/>
      <c r="Q32" s="3"/>
      <c r="R32" s="3"/>
      <c r="S32" s="3"/>
      <c r="T32" s="2"/>
      <c r="U32" s="2"/>
      <c r="V32" s="2"/>
      <c r="W32" s="2"/>
    </row>
    <row r="33" spans="1:23" ht="46.5">
      <c r="A33" s="2"/>
      <c r="B33" s="26" t="s">
        <v>57</v>
      </c>
      <c r="C33" s="27" t="s">
        <v>24</v>
      </c>
      <c r="D33" s="28">
        <f>-7174.55+0+0+0</f>
        <v>-7174.55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30">
        <f t="shared" si="2"/>
        <v>-7174.55</v>
      </c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3.25">
      <c r="A34" s="2"/>
      <c r="B34" s="26" t="s">
        <v>58</v>
      </c>
      <c r="C34" s="27" t="s">
        <v>59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3.25">
      <c r="A35" s="2"/>
      <c r="B35" s="26" t="s">
        <v>60</v>
      </c>
      <c r="C35" s="27" t="s">
        <v>61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3.25">
      <c r="A36" s="2"/>
      <c r="B36" s="26" t="s">
        <v>62</v>
      </c>
      <c r="C36" s="27" t="s">
        <v>63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3.25">
      <c r="A37" s="2"/>
      <c r="B37" s="26" t="s">
        <v>64</v>
      </c>
      <c r="C37" s="27" t="s">
        <v>65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69.75">
      <c r="A38" s="3"/>
      <c r="B38" s="41">
        <v>100</v>
      </c>
      <c r="C38" s="42" t="s">
        <v>66</v>
      </c>
      <c r="D38" s="23">
        <f aca="true" t="shared" si="9" ref="D38:L38">SUM(D39:D41)</f>
        <v>0</v>
      </c>
      <c r="E38" s="23">
        <f t="shared" si="9"/>
        <v>0</v>
      </c>
      <c r="F38" s="23">
        <f t="shared" si="9"/>
        <v>0</v>
      </c>
      <c r="G38" s="23">
        <f t="shared" si="9"/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4">
        <f t="shared" si="9"/>
        <v>0</v>
      </c>
      <c r="M38" s="32">
        <f>SUM(D38:L38)</f>
        <v>0</v>
      </c>
      <c r="N38" s="3"/>
      <c r="O38" s="3"/>
      <c r="P38" s="3"/>
      <c r="Q38" s="3"/>
      <c r="R38" s="3"/>
      <c r="S38" s="3"/>
      <c r="T38" s="2"/>
      <c r="U38" s="2"/>
      <c r="V38" s="2"/>
      <c r="W38" s="2"/>
    </row>
    <row r="39" spans="1:23" ht="23.25">
      <c r="A39" s="2"/>
      <c r="B39" s="26">
        <v>101</v>
      </c>
      <c r="C39" s="43" t="s">
        <v>61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3.25">
      <c r="A40" s="2"/>
      <c r="B40" s="26">
        <v>102</v>
      </c>
      <c r="C40" s="43" t="s">
        <v>63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3.25">
      <c r="A41" s="2"/>
      <c r="B41" s="26">
        <v>103</v>
      </c>
      <c r="C41" s="43" t="s">
        <v>67</v>
      </c>
      <c r="D41" s="28">
        <f>0</f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30">
        <f aca="true" t="shared" si="10" ref="M41:M47">SUM(D41:L41)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23.25">
      <c r="A42" s="3"/>
      <c r="B42" s="20">
        <v>110</v>
      </c>
      <c r="C42" s="42" t="s">
        <v>68</v>
      </c>
      <c r="D42" s="23">
        <f>SUM(D43:D45)</f>
        <v>12437240706</v>
      </c>
      <c r="E42" s="23">
        <f aca="true" t="shared" si="11" ref="D42:L42">SUM(E43:E45)</f>
        <v>629008383.45</v>
      </c>
      <c r="F42" s="23">
        <f t="shared" si="11"/>
        <v>717298555.54</v>
      </c>
      <c r="G42" s="23">
        <f t="shared" si="11"/>
        <v>1267473888.13</v>
      </c>
      <c r="H42" s="23">
        <f t="shared" si="11"/>
        <v>757546</v>
      </c>
      <c r="I42" s="23">
        <f t="shared" si="11"/>
        <v>6666272</v>
      </c>
      <c r="J42" s="23">
        <f t="shared" si="11"/>
        <v>21430615</v>
      </c>
      <c r="K42" s="23">
        <f t="shared" si="11"/>
        <v>11296300</v>
      </c>
      <c r="L42" s="24">
        <f t="shared" si="11"/>
        <v>101137539.21</v>
      </c>
      <c r="M42" s="32">
        <f t="shared" si="10"/>
        <v>15192309805.330002</v>
      </c>
      <c r="N42" s="3"/>
      <c r="O42" s="44"/>
      <c r="P42" s="3"/>
      <c r="Q42" s="3"/>
      <c r="R42" s="3"/>
      <c r="S42" s="3"/>
      <c r="T42" s="2"/>
      <c r="U42" s="2"/>
      <c r="V42" s="2"/>
      <c r="W42" s="2"/>
    </row>
    <row r="43" spans="1:23" ht="23.25">
      <c r="A43" s="2"/>
      <c r="B43" s="26">
        <v>111</v>
      </c>
      <c r="C43" s="43" t="s">
        <v>69</v>
      </c>
      <c r="D43" s="31">
        <v>12229029218</v>
      </c>
      <c r="E43" s="28">
        <v>531086320</v>
      </c>
      <c r="F43" s="28">
        <v>519668435</v>
      </c>
      <c r="G43" s="28">
        <v>695238256</v>
      </c>
      <c r="H43" s="28">
        <v>757546</v>
      </c>
      <c r="I43" s="28">
        <v>6666272</v>
      </c>
      <c r="J43" s="28">
        <v>21430615</v>
      </c>
      <c r="K43" s="28">
        <v>11296300</v>
      </c>
      <c r="L43" s="29">
        <v>32177789</v>
      </c>
      <c r="M43" s="30">
        <f t="shared" si="10"/>
        <v>14047350751</v>
      </c>
      <c r="N43" s="45"/>
      <c r="O43" s="46"/>
      <c r="P43" s="2"/>
      <c r="Q43" s="2"/>
      <c r="R43" s="2"/>
      <c r="S43" s="2"/>
      <c r="T43" s="2"/>
      <c r="U43" s="2"/>
      <c r="V43" s="2"/>
      <c r="W43" s="2"/>
    </row>
    <row r="44" spans="1:23" ht="23.25">
      <c r="A44" s="2"/>
      <c r="B44" s="26">
        <v>112</v>
      </c>
      <c r="C44" s="43" t="s">
        <v>63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f t="shared" si="10"/>
        <v>0</v>
      </c>
      <c r="N44" s="45"/>
      <c r="O44" s="48"/>
      <c r="P44" s="2"/>
      <c r="Q44" s="2"/>
      <c r="R44" s="2"/>
      <c r="S44" s="2"/>
      <c r="T44" s="2"/>
      <c r="U44" s="2"/>
      <c r="V44" s="2"/>
      <c r="W44" s="2"/>
    </row>
    <row r="45" spans="1:23" ht="23.25">
      <c r="A45" s="2"/>
      <c r="B45" s="26">
        <v>113</v>
      </c>
      <c r="C45" s="43" t="s">
        <v>65</v>
      </c>
      <c r="D45" s="31">
        <v>208211488</v>
      </c>
      <c r="E45" s="28">
        <v>97922063.45</v>
      </c>
      <c r="F45" s="28">
        <v>197630120.54</v>
      </c>
      <c r="G45" s="28">
        <v>572235632.1300001</v>
      </c>
      <c r="H45" s="28">
        <v>0</v>
      </c>
      <c r="I45" s="28">
        <v>0</v>
      </c>
      <c r="J45" s="28">
        <v>0</v>
      </c>
      <c r="K45" s="28">
        <v>0</v>
      </c>
      <c r="L45" s="29">
        <v>68959750.21</v>
      </c>
      <c r="M45" s="30">
        <f t="shared" si="10"/>
        <v>1144959054.3300002</v>
      </c>
      <c r="N45" s="49">
        <v>1144959054</v>
      </c>
      <c r="O45" s="46">
        <f>+N45-M45</f>
        <v>-0.3300001621246338</v>
      </c>
      <c r="P45" s="50"/>
      <c r="Q45" s="51">
        <f>P45-O45</f>
        <v>0.3300001621246338</v>
      </c>
      <c r="R45" s="2"/>
      <c r="S45" s="2"/>
      <c r="T45" s="2"/>
      <c r="U45" s="2"/>
      <c r="V45" s="2"/>
      <c r="W45" s="2"/>
    </row>
    <row r="46" spans="1:23" ht="23.25">
      <c r="A46" s="3"/>
      <c r="B46" s="20">
        <v>120</v>
      </c>
      <c r="C46" s="42" t="s">
        <v>65</v>
      </c>
      <c r="D46" s="23">
        <v>1540000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v>120607297</v>
      </c>
      <c r="M46" s="25">
        <f t="shared" si="10"/>
        <v>122147297</v>
      </c>
      <c r="N46" s="52"/>
      <c r="O46" s="53"/>
      <c r="P46" s="3"/>
      <c r="Q46" s="3"/>
      <c r="R46" s="3"/>
      <c r="S46" s="3"/>
      <c r="T46" s="2"/>
      <c r="U46" s="2"/>
      <c r="V46" s="2"/>
      <c r="W46" s="2"/>
    </row>
    <row r="47" spans="1:23" ht="23.25">
      <c r="A47" s="3"/>
      <c r="B47" s="20">
        <v>130</v>
      </c>
      <c r="C47" s="42" t="s">
        <v>70</v>
      </c>
      <c r="D47" s="23">
        <f aca="true" t="shared" si="12" ref="D47:L47">SUM(D32,D38,D42,D46)</f>
        <v>12438773531.45</v>
      </c>
      <c r="E47" s="23">
        <f t="shared" si="12"/>
        <v>629008383.45</v>
      </c>
      <c r="F47" s="23">
        <f t="shared" si="12"/>
        <v>717298555.54</v>
      </c>
      <c r="G47" s="23">
        <f t="shared" si="12"/>
        <v>1267473888.13</v>
      </c>
      <c r="H47" s="23">
        <f t="shared" si="12"/>
        <v>757546</v>
      </c>
      <c r="I47" s="23">
        <f t="shared" si="12"/>
        <v>6666272</v>
      </c>
      <c r="J47" s="23">
        <f t="shared" si="12"/>
        <v>21430615</v>
      </c>
      <c r="K47" s="23">
        <f t="shared" si="12"/>
        <v>11296300</v>
      </c>
      <c r="L47" s="24">
        <f t="shared" si="12"/>
        <v>221744836.20999998</v>
      </c>
      <c r="M47" s="32">
        <f t="shared" si="10"/>
        <v>15314449927.780003</v>
      </c>
      <c r="N47" s="3"/>
      <c r="O47" s="3"/>
      <c r="P47" s="52"/>
      <c r="Q47" s="52">
        <f>Q45-M64</f>
        <v>0.3300001621246338</v>
      </c>
      <c r="R47" s="3"/>
      <c r="S47" s="3"/>
      <c r="T47" s="2"/>
      <c r="U47" s="2"/>
      <c r="V47" s="2"/>
      <c r="W47" s="2"/>
    </row>
    <row r="48" spans="1:23" ht="24" thickBot="1">
      <c r="A48" s="3"/>
      <c r="B48" s="54">
        <v>140</v>
      </c>
      <c r="C48" s="55" t="s">
        <v>71</v>
      </c>
      <c r="D48" s="56">
        <f>+D31-D47</f>
        <v>3935770551.83</v>
      </c>
      <c r="E48" s="56">
        <f aca="true" t="shared" si="13" ref="E48:M48">SUM(E31,-E47)</f>
        <v>-437985006.15000004</v>
      </c>
      <c r="F48" s="56">
        <f t="shared" si="13"/>
        <v>-646838595.99</v>
      </c>
      <c r="G48" s="56">
        <f t="shared" si="13"/>
        <v>-1207390621.8700001</v>
      </c>
      <c r="H48" s="56">
        <f t="shared" si="13"/>
        <v>86727628.71000001</v>
      </c>
      <c r="I48" s="56">
        <f t="shared" si="13"/>
        <v>12764510.64</v>
      </c>
      <c r="J48" s="56">
        <f t="shared" si="13"/>
        <v>22184261</v>
      </c>
      <c r="K48" s="56">
        <f t="shared" si="13"/>
        <v>33589027</v>
      </c>
      <c r="L48" s="56">
        <f t="shared" si="13"/>
        <v>729978429.79</v>
      </c>
      <c r="M48" s="56">
        <f t="shared" si="13"/>
        <v>2528800184.9599953</v>
      </c>
      <c r="N48" s="3"/>
      <c r="O48" s="3"/>
      <c r="P48" s="52"/>
      <c r="Q48" s="3"/>
      <c r="R48" s="3"/>
      <c r="S48" s="3"/>
      <c r="T48" s="2"/>
      <c r="U48" s="2"/>
      <c r="V48" s="2"/>
      <c r="W48" s="2"/>
    </row>
    <row r="49" spans="1:23" ht="23.25">
      <c r="A49" s="3"/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3"/>
      <c r="O49" s="3"/>
      <c r="P49" s="52"/>
      <c r="Q49" s="3"/>
      <c r="R49" s="3"/>
      <c r="S49" s="3"/>
      <c r="T49" s="2"/>
      <c r="U49" s="2"/>
      <c r="V49" s="2"/>
      <c r="W49" s="2"/>
    </row>
    <row r="50" spans="1:23" ht="23.25">
      <c r="A50" s="3"/>
      <c r="B50" s="57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3"/>
      <c r="O50" s="3"/>
      <c r="P50" s="52"/>
      <c r="Q50" s="3"/>
      <c r="R50" s="3"/>
      <c r="S50" s="3"/>
      <c r="T50" s="2"/>
      <c r="U50" s="2"/>
      <c r="V50" s="2"/>
      <c r="W50" s="2"/>
    </row>
    <row r="51" spans="1:23" ht="23.25">
      <c r="A51" s="3"/>
      <c r="B51" s="57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3"/>
      <c r="O51" s="3"/>
      <c r="P51" s="52"/>
      <c r="Q51" s="3"/>
      <c r="R51" s="3"/>
      <c r="S51" s="3"/>
      <c r="T51" s="2"/>
      <c r="U51" s="2"/>
      <c r="V51" s="2"/>
      <c r="W51" s="2"/>
    </row>
    <row r="52" spans="1:23" ht="23.25">
      <c r="A52" s="3"/>
      <c r="B52" s="60" t="s">
        <v>72</v>
      </c>
      <c r="D52" s="2"/>
      <c r="E52" s="2"/>
      <c r="F52" s="2"/>
      <c r="G52" s="60" t="s">
        <v>73</v>
      </c>
      <c r="H52" s="59"/>
      <c r="I52" s="59"/>
      <c r="J52" s="59"/>
      <c r="K52" s="59"/>
      <c r="L52" s="59"/>
      <c r="M52" s="59"/>
      <c r="N52" s="3"/>
      <c r="O52" s="3"/>
      <c r="P52" s="52"/>
      <c r="Q52" s="3"/>
      <c r="R52" s="3"/>
      <c r="S52" s="3"/>
      <c r="T52" s="2"/>
      <c r="U52" s="2"/>
      <c r="V52" s="2"/>
      <c r="W52" s="2"/>
    </row>
    <row r="53" spans="1:23" ht="18" customHeight="1">
      <c r="A53" s="2"/>
      <c r="B53" s="61"/>
      <c r="H53" s="62"/>
      <c r="I53" s="62"/>
      <c r="J53" s="62"/>
      <c r="K53" s="62"/>
      <c r="L53" s="62"/>
      <c r="M53" s="62"/>
      <c r="N53" s="3"/>
      <c r="O53" s="3"/>
      <c r="P53" s="51"/>
      <c r="Q53" s="2"/>
      <c r="R53" s="2"/>
      <c r="S53" s="2"/>
      <c r="T53" s="2"/>
      <c r="U53" s="2"/>
      <c r="V53" s="2"/>
      <c r="W53" s="2"/>
    </row>
    <row r="54" spans="1:23" ht="18" customHeight="1">
      <c r="A54" s="2"/>
      <c r="H54" s="2"/>
      <c r="I54" s="2"/>
      <c r="J54" s="2"/>
      <c r="K54" s="2"/>
      <c r="L54" s="2"/>
      <c r="M54" s="2"/>
      <c r="N54" s="2"/>
      <c r="O54" s="2"/>
      <c r="P54" s="51"/>
      <c r="Q54" s="2"/>
      <c r="R54" s="2"/>
      <c r="S54" s="2"/>
      <c r="T54" s="2"/>
      <c r="U54" s="2"/>
      <c r="V54" s="2"/>
      <c r="W54" s="2"/>
    </row>
    <row r="55" spans="1:23" ht="18" customHeight="1">
      <c r="A55" s="2"/>
      <c r="B55" s="2"/>
      <c r="H55" s="2"/>
      <c r="I55" s="2"/>
      <c r="J55" s="2"/>
      <c r="K55" s="2"/>
      <c r="L55" s="2"/>
      <c r="M55" s="2"/>
      <c r="N55" s="2"/>
      <c r="O55" s="2"/>
      <c r="P55" s="51"/>
      <c r="Q55" s="2"/>
      <c r="R55" s="2"/>
      <c r="S55" s="2"/>
      <c r="T55" s="2"/>
      <c r="U55" s="2"/>
      <c r="V55" s="2"/>
      <c r="W55" s="2"/>
    </row>
    <row r="56" spans="1:23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1"/>
      <c r="Q56" s="2"/>
      <c r="R56" s="2"/>
      <c r="S56" s="2"/>
      <c r="T56" s="2"/>
      <c r="U56" s="2"/>
      <c r="V56" s="2"/>
      <c r="W56" s="2"/>
    </row>
    <row r="57" spans="1:23" ht="18" customHeight="1">
      <c r="A57" s="2"/>
      <c r="B57" s="2"/>
      <c r="I57" s="2"/>
      <c r="J57" s="2"/>
      <c r="K57" s="2"/>
      <c r="L57" s="2"/>
      <c r="M57" s="2"/>
      <c r="N57" s="2"/>
      <c r="O57" s="2"/>
      <c r="P57" s="51"/>
      <c r="Q57" s="51">
        <f>P57-Q45</f>
        <v>-0.3300001621246338</v>
      </c>
      <c r="R57" s="2"/>
      <c r="S57" s="2"/>
      <c r="T57" s="2"/>
      <c r="U57" s="2"/>
      <c r="V57" s="2"/>
      <c r="W57" s="2"/>
    </row>
    <row r="58" spans="1:23" ht="18" customHeight="1">
      <c r="A58" s="2"/>
      <c r="B58" s="60" t="s">
        <v>74</v>
      </c>
      <c r="D58" s="2"/>
      <c r="E58" s="2"/>
      <c r="F58" s="2"/>
      <c r="G58" s="60" t="s">
        <v>75</v>
      </c>
      <c r="H58" s="2"/>
      <c r="I58" s="2"/>
      <c r="J58" s="2"/>
      <c r="K58" s="2"/>
      <c r="L58" s="2"/>
      <c r="M58" s="2"/>
      <c r="N58" s="2"/>
      <c r="O58" s="2"/>
      <c r="P58" s="51"/>
      <c r="Q58" s="2"/>
      <c r="R58" s="2"/>
      <c r="S58" s="2"/>
      <c r="T58" s="2"/>
      <c r="U58" s="2"/>
      <c r="V58" s="2"/>
      <c r="W58" s="2"/>
    </row>
    <row r="59" spans="1:2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1"/>
      <c r="Q59" s="2"/>
      <c r="R59" s="2"/>
      <c r="S59" s="2"/>
      <c r="T59" s="2"/>
      <c r="U59" s="2"/>
      <c r="V59" s="2"/>
      <c r="W59" s="2"/>
    </row>
    <row r="60" spans="1:23" ht="18" customHeight="1">
      <c r="A60" s="2"/>
      <c r="B60" s="2"/>
      <c r="C60" s="63" t="s">
        <v>76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1"/>
      <c r="Q60" s="2"/>
      <c r="R60" s="2"/>
      <c r="S60" s="2"/>
      <c r="T60" s="2"/>
      <c r="U60" s="2"/>
      <c r="V60" s="2"/>
      <c r="W60" s="2"/>
    </row>
    <row r="61" spans="1:23" ht="18" customHeight="1">
      <c r="A61" s="2"/>
      <c r="B61" s="2"/>
      <c r="C61" s="6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1"/>
      <c r="Q61" s="2"/>
      <c r="R61" s="2"/>
      <c r="S61" s="2"/>
      <c r="T61" s="2"/>
      <c r="U61" s="2"/>
      <c r="V61" s="2"/>
      <c r="W61" s="2"/>
    </row>
    <row r="62" spans="1:23" ht="18" customHeight="1">
      <c r="A62" s="2"/>
      <c r="B62" s="2"/>
      <c r="C62" s="63"/>
      <c r="D62" s="2"/>
      <c r="E62" s="2"/>
      <c r="G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3.25">
      <c r="A63" s="2"/>
      <c r="B63" s="15" t="s">
        <v>77</v>
      </c>
      <c r="C63" s="2"/>
      <c r="D63" s="2"/>
      <c r="E63" s="2"/>
      <c r="G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3.25">
      <c r="A64" s="2"/>
      <c r="B64" s="64">
        <v>113</v>
      </c>
      <c r="C64" s="43" t="s">
        <v>65</v>
      </c>
      <c r="D64" s="65">
        <f>0+0+0</f>
        <v>0</v>
      </c>
      <c r="E64" s="66"/>
      <c r="F64" s="66"/>
      <c r="G64" s="66"/>
      <c r="H64" s="66"/>
      <c r="I64" s="66"/>
      <c r="J64" s="66"/>
      <c r="K64" s="66"/>
      <c r="L64" s="66"/>
      <c r="M64" s="28">
        <f>SUM(D64:L64)</f>
        <v>0</v>
      </c>
      <c r="N64" s="49"/>
      <c r="O64" s="67"/>
      <c r="P64" s="62"/>
      <c r="Q64" s="2"/>
      <c r="R64" s="2"/>
      <c r="S64" s="2"/>
      <c r="T64" s="2"/>
      <c r="U64" s="2"/>
      <c r="V64" s="2"/>
      <c r="W64" s="2"/>
    </row>
    <row r="65" spans="1:23" ht="23.25">
      <c r="A65" s="2"/>
      <c r="B65" s="64">
        <v>113</v>
      </c>
      <c r="C65" s="43" t="s">
        <v>65</v>
      </c>
      <c r="D65" s="65">
        <f>0</f>
        <v>0</v>
      </c>
      <c r="E65" s="66">
        <f>0</f>
        <v>0</v>
      </c>
      <c r="F65" s="66">
        <f>0</f>
        <v>0</v>
      </c>
      <c r="G65" s="66">
        <f>0</f>
        <v>0</v>
      </c>
      <c r="H65" s="66">
        <f>0</f>
        <v>0</v>
      </c>
      <c r="I65" s="66">
        <f>0</f>
        <v>0</v>
      </c>
      <c r="J65" s="66">
        <f>0</f>
        <v>0</v>
      </c>
      <c r="K65" s="66">
        <f>0</f>
        <v>0</v>
      </c>
      <c r="L65" s="66">
        <f>68959750.21</f>
        <v>68959750.21</v>
      </c>
      <c r="M65" s="28">
        <f>SUM(D65:L65)</f>
        <v>68959750.21</v>
      </c>
      <c r="N65" s="49"/>
      <c r="O65" s="67"/>
      <c r="P65" s="62"/>
      <c r="Q65" s="2"/>
      <c r="R65" s="2"/>
      <c r="S65" s="2"/>
      <c r="T65" s="2"/>
      <c r="U65" s="2"/>
      <c r="V65" s="2"/>
      <c r="W65" s="2"/>
    </row>
    <row r="66" spans="1:23" ht="72.75" customHeight="1">
      <c r="A66" s="2"/>
      <c r="B66" s="64">
        <v>113</v>
      </c>
      <c r="C66" s="43" t="s">
        <v>65</v>
      </c>
      <c r="D66" s="65">
        <f>205255219.59</f>
        <v>205255219.59</v>
      </c>
      <c r="E66" s="66">
        <f>96141833.98</f>
        <v>96141833.98</v>
      </c>
      <c r="F66" s="66">
        <f>196519319.79</f>
        <v>196519319.79</v>
      </c>
      <c r="G66" s="66">
        <f>565745165.69</f>
        <v>565745165.69</v>
      </c>
      <c r="H66" s="66">
        <f>0</f>
        <v>0</v>
      </c>
      <c r="I66" s="66">
        <f>0</f>
        <v>0</v>
      </c>
      <c r="J66" s="66">
        <f>0</f>
        <v>0</v>
      </c>
      <c r="K66" s="66">
        <f>0</f>
        <v>0</v>
      </c>
      <c r="L66" s="66"/>
      <c r="M66" s="28">
        <f>SUM(D66:L66)</f>
        <v>1063661539.0500001</v>
      </c>
      <c r="N66" s="49"/>
      <c r="O66" s="67"/>
      <c r="P66" s="62"/>
      <c r="Q66" s="2"/>
      <c r="R66" s="2"/>
      <c r="S66" s="2"/>
      <c r="T66" s="2"/>
      <c r="U66" s="2"/>
      <c r="V66" s="2"/>
      <c r="W66" s="2"/>
    </row>
    <row r="67" spans="1:255" s="51" customFormat="1" ht="48" customHeight="1">
      <c r="A67" s="68"/>
      <c r="B67" s="69">
        <v>113</v>
      </c>
      <c r="C67" s="70" t="s">
        <v>65</v>
      </c>
      <c r="D67" s="71">
        <f>0</f>
        <v>0</v>
      </c>
      <c r="E67" s="71">
        <f>0</f>
        <v>0</v>
      </c>
      <c r="F67" s="71">
        <f>0</f>
        <v>0</v>
      </c>
      <c r="G67" s="71">
        <f>0</f>
        <v>0</v>
      </c>
      <c r="H67" s="71">
        <f>0</f>
        <v>0</v>
      </c>
      <c r="I67" s="71">
        <f>0</f>
        <v>0</v>
      </c>
      <c r="J67" s="71">
        <f>0</f>
        <v>0</v>
      </c>
      <c r="K67" s="71">
        <f>0</f>
        <v>0</v>
      </c>
      <c r="L67" s="72"/>
      <c r="M67" s="66">
        <f>SUM(D67:L67)</f>
        <v>0</v>
      </c>
      <c r="N67" s="72">
        <f>0</f>
        <v>0</v>
      </c>
      <c r="O67" s="68">
        <f>N67-M67</f>
        <v>0</v>
      </c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</row>
    <row r="68" spans="1:255" s="51" customFormat="1" ht="37.5" customHeight="1">
      <c r="A68" s="68"/>
      <c r="B68" s="69">
        <v>113</v>
      </c>
      <c r="C68" s="70" t="s">
        <v>65</v>
      </c>
      <c r="D68" s="71">
        <f>2955186.81</f>
        <v>2955186.81</v>
      </c>
      <c r="E68" s="71">
        <f>1780229.47</f>
        <v>1780229.47</v>
      </c>
      <c r="F68" s="71">
        <f>1110800.75</f>
        <v>1110800.75</v>
      </c>
      <c r="G68" s="71">
        <f>6490466.44</f>
        <v>6490466.44</v>
      </c>
      <c r="H68" s="71">
        <f>0</f>
        <v>0</v>
      </c>
      <c r="I68" s="71">
        <f>0</f>
        <v>0</v>
      </c>
      <c r="J68" s="71">
        <f>0</f>
        <v>0</v>
      </c>
      <c r="K68" s="71">
        <f>0</f>
        <v>0</v>
      </c>
      <c r="L68" s="72"/>
      <c r="M68" s="66">
        <f>SUM(D68:L68)</f>
        <v>12336683.47</v>
      </c>
      <c r="N68" s="72">
        <f>12337765.17</f>
        <v>12337765.17</v>
      </c>
      <c r="O68" s="68">
        <f>N68-M68</f>
        <v>1081.699999999255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</row>
    <row r="69" spans="1:23" ht="23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23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12" ht="12.75" customHeight="1">
      <c r="A71" s="2"/>
      <c r="B71" s="2"/>
      <c r="C71" s="1"/>
      <c r="D71" s="2"/>
      <c r="E71" s="2"/>
      <c r="G71" s="2"/>
      <c r="L71" s="2"/>
    </row>
  </sheetData>
  <sheetProtection/>
  <printOptions horizontalCentered="1"/>
  <pageMargins left="0.6299212598425197" right="0" top="0.1968503937007874" bottom="0.1968503937007874" header="0.1968503937007874" footer="0.196850393700787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2015-10-12T08:53:43Z</cp:lastPrinted>
  <dcterms:created xsi:type="dcterms:W3CDTF">2015-10-12T08:12:05Z</dcterms:created>
  <dcterms:modified xsi:type="dcterms:W3CDTF">2015-10-12T09:04:06Z</dcterms:modified>
  <cp:category/>
  <cp:version/>
  <cp:contentType/>
  <cp:contentStatus/>
</cp:coreProperties>
</file>