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s>
  <definedNames>
    <definedName name="_xlnm.Print_Area" localSheetId="0">'Sheet1'!$B$2:$P$44</definedName>
  </definedNames>
  <calcPr fullCalcOnLoad="1" iterate="1" iterateCount="100" iterateDelta="0.001"/>
</workbook>
</file>

<file path=xl/sharedStrings.xml><?xml version="1.0" encoding="utf-8"?>
<sst xmlns="http://schemas.openxmlformats.org/spreadsheetml/2006/main" count="60" uniqueCount="47">
  <si>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</si>
  <si>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</si>
  <si>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</si>
  <si>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la situatia  30.11.2015</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</si>
  <si>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</si>
  <si>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</si>
  <si>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</si>
  <si>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</si>
  <si>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</si>
  <si>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</si>
  <si>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</si>
  <si>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</si>
  <si>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</si>
  <si>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</si>
  <si>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</si>
  <si>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</si>
  <si>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</si>
  <si>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</si>
  <si>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</si>
  <si>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</si>
  <si>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</si>
  <si>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</si>
  <si>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</si>
  <si>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</si>
  <si>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</si>
  <si>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</si>
  <si>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</si>
  <si>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</si>
  <si>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</si>
  <si>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</si>
  <si>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</si>
  <si>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</si>
  <si>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</si>
  <si>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</si>
  <si>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</si>
  <si>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</si>
  <si>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</si>
  <si>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</si>
  <si>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</si>
  <si>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</si>
  <si>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</si>
  <si>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</si>
  <si>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</si>
  <si>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</si>
  <si>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S.Cebotari</t>
  </si>
  <si>
    <t>Executorul si numarul telefonului             F.Plugaru      0-22-24-43-54</t>
  </si>
  <si>
    <t>Data perfectarii        15.12.2015</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</si>
</sst>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5" fillId="0" borderId="3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3" fontId="4" fillId="0" borderId="37" xfId="0" applyNumberFormat="1" applyFont="1" applyBorder="1" applyAlignment="1">
      <alignment/>
    </xf>
    <xf numFmtId="3" fontId="4" fillId="0" borderId="35"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43"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44"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Font="1" applyAlignment="1">
      <alignment/>
    </xf>
    <xf numFmtId="0"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A1" sqref="A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P1" s="2"/>
      <c r="S1" s="2"/>
    </row>
    <row r="2" spans="1:19" ht="12.75">
      <c r="A2" s="2"/>
      <c r="B2" s="2"/>
      <c r="C2" s="2"/>
      <c r="D2" s="28"/>
      <c r="E2" s="2"/>
      <c r="J2" s="2"/>
      <c r="K2" s="2"/>
      <c r="P2" s="2" t="s">
        <v>18</v>
      </c>
      <c r="S2" s="2"/>
    </row>
    <row r="3" spans="1:19" ht="12.75">
      <c r="A3" s="2"/>
      <c r="B3" s="36" t="s">
        <v>17</v>
      </c>
      <c r="C3" s="36"/>
      <c r="D3" s="36"/>
      <c r="E3" s="36"/>
      <c r="F3" s="36"/>
      <c r="G3" s="36"/>
      <c r="H3" s="36"/>
      <c r="I3" s="36"/>
      <c r="J3" s="36"/>
      <c r="K3" s="36"/>
      <c r="L3" s="36"/>
      <c r="M3" s="36"/>
      <c r="N3" s="36"/>
      <c r="O3" s="36"/>
      <c r="P3" s="36"/>
      <c r="S3" s="2"/>
    </row>
    <row r="4" spans="1:19" ht="12.75">
      <c r="A4" s="2"/>
      <c r="B4" s="36" t="s">
        <v>21</v>
      </c>
      <c r="C4" s="36"/>
      <c r="D4" s="36"/>
      <c r="E4" s="36"/>
      <c r="F4" s="36"/>
      <c r="G4" s="36"/>
      <c r="H4" s="36"/>
      <c r="I4" s="36"/>
      <c r="J4" s="36"/>
      <c r="K4" s="36"/>
      <c r="L4" s="36"/>
      <c r="M4" s="36"/>
      <c r="N4" s="36"/>
      <c r="O4" s="36"/>
      <c r="P4" s="36"/>
      <c r="S4" s="2"/>
    </row>
    <row r="5" spans="1:19" ht="12.75">
      <c r="A5" s="2"/>
      <c r="B5" s="2"/>
      <c r="S5" s="2"/>
    </row>
    <row r="6" spans="1:19" ht="12.75">
      <c r="A6" s="2"/>
      <c r="B6" s="36" t="s">
        <v>3</v>
      </c>
      <c r="C6" s="36"/>
      <c r="D6" s="36"/>
      <c r="E6" s="36"/>
      <c r="F6" s="36"/>
      <c r="G6" s="36"/>
      <c r="H6" s="36"/>
      <c r="I6" s="36"/>
      <c r="J6" s="36"/>
      <c r="K6" s="36"/>
      <c r="L6" s="36"/>
      <c r="M6" s="36"/>
      <c r="N6" s="36"/>
      <c r="O6" s="36"/>
      <c r="P6" s="36"/>
      <c r="S6" s="2"/>
    </row>
    <row r="7" spans="1:19" ht="12.75">
      <c r="A7" s="2"/>
      <c r="B7" s="2"/>
      <c r="S7" s="2"/>
    </row>
    <row r="8" spans="1:19" ht="57.75" customHeight="1">
      <c r="A8" s="2"/>
      <c r="B8" s="38" t="s">
        <v>33</v>
      </c>
      <c r="C8" s="43" t="s">
        <v>38</v>
      </c>
      <c r="D8" s="43"/>
      <c r="E8" s="44" t="s">
        <v>11</v>
      </c>
      <c r="F8" s="44"/>
      <c r="G8" s="44"/>
      <c r="H8" s="44"/>
      <c r="I8" s="44"/>
      <c r="J8" s="44"/>
      <c r="K8" s="45" t="s">
        <v>37</v>
      </c>
      <c r="L8" s="45"/>
      <c r="M8" s="45"/>
      <c r="N8" s="45"/>
      <c r="O8" s="45"/>
      <c r="P8" s="45"/>
      <c r="S8" s="2"/>
    </row>
    <row r="9" spans="1:19" ht="12.75">
      <c r="A9" s="2"/>
      <c r="B9" s="38"/>
      <c r="C9" s="41" t="s">
        <v>22</v>
      </c>
      <c r="D9" s="29" t="s">
        <v>40</v>
      </c>
      <c r="E9" s="31" t="s">
        <v>6</v>
      </c>
      <c r="F9" s="32"/>
      <c r="G9" s="33" t="s">
        <v>23</v>
      </c>
      <c r="H9" s="34"/>
      <c r="I9" s="35" t="s">
        <v>36</v>
      </c>
      <c r="J9" s="34"/>
      <c r="K9" s="31" t="s">
        <v>6</v>
      </c>
      <c r="L9" s="32"/>
      <c r="M9" s="33" t="s">
        <v>23</v>
      </c>
      <c r="N9" s="29"/>
      <c r="O9" s="40" t="s">
        <v>36</v>
      </c>
      <c r="P9" s="40"/>
      <c r="S9" s="2"/>
    </row>
    <row r="10" spans="1:19" ht="38.25">
      <c r="A10" s="2"/>
      <c r="B10" s="39"/>
      <c r="C10" s="42"/>
      <c r="D10" s="30"/>
      <c r="E10" s="3" t="s">
        <v>27</v>
      </c>
      <c r="F10" s="4" t="s">
        <v>20</v>
      </c>
      <c r="G10" s="4" t="s">
        <v>27</v>
      </c>
      <c r="H10" s="4" t="s">
        <v>20</v>
      </c>
      <c r="I10" s="4" t="s">
        <v>27</v>
      </c>
      <c r="J10" s="4" t="s">
        <v>20</v>
      </c>
      <c r="K10" s="4" t="s">
        <v>27</v>
      </c>
      <c r="L10" s="4" t="s">
        <v>20</v>
      </c>
      <c r="M10" s="4" t="s">
        <v>27</v>
      </c>
      <c r="N10" s="4" t="s">
        <v>20</v>
      </c>
      <c r="O10" s="5" t="s">
        <v>27</v>
      </c>
      <c r="P10" s="6" t="s">
        <v>20</v>
      </c>
      <c r="S10" s="2"/>
    </row>
    <row r="11" spans="1:19" ht="12.75">
      <c r="A11" s="2"/>
      <c r="B11" s="7" t="s">
        <v>34</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28</v>
      </c>
      <c r="C12" s="46">
        <f>0</f>
        <v>0</v>
      </c>
      <c r="D12" s="47">
        <f>0</f>
        <v>0</v>
      </c>
      <c r="E12" s="48">
        <f>750645556.57/1000</f>
        <v>750645.55657</v>
      </c>
      <c r="F12" s="48">
        <f>265920356.89/1000</f>
        <v>265920.35689</v>
      </c>
      <c r="G12" s="48">
        <f>773955960.32/1000</f>
        <v>773955.9603200001</v>
      </c>
      <c r="H12" s="48">
        <f>269622835.03/1000</f>
        <v>269622.83502999996</v>
      </c>
      <c r="I12" s="48">
        <f>733112441.65/1000</f>
        <v>733112.4416499999</v>
      </c>
      <c r="J12" s="49">
        <f>169556114.19/1000</f>
        <v>169556.11419</v>
      </c>
      <c r="K12" s="13">
        <v>12.8613659141966</v>
      </c>
      <c r="L12" s="13">
        <v>7.08608424183173</v>
      </c>
      <c r="M12" s="13">
        <v>12.2739334334833</v>
      </c>
      <c r="N12" s="13">
        <v>7.11853741958705</v>
      </c>
      <c r="O12" s="14">
        <v>9.8297684359324</v>
      </c>
      <c r="P12" s="15">
        <v>6.45881376265574</v>
      </c>
      <c r="S12" s="2"/>
    </row>
    <row r="13" spans="1:19" ht="12.75">
      <c r="A13" s="2"/>
      <c r="B13" s="16" t="s">
        <v>2</v>
      </c>
      <c r="C13" s="50">
        <f>0</f>
        <v>0</v>
      </c>
      <c r="D13" s="51">
        <f>0</f>
        <v>0</v>
      </c>
      <c r="E13" s="52">
        <f>620057028.01/1000</f>
        <v>620057.02801</v>
      </c>
      <c r="F13" s="52">
        <f>905189409.5/1000</f>
        <v>905189.4095</v>
      </c>
      <c r="G13" s="52">
        <f>601422859.98/1000</f>
        <v>601422.8599800001</v>
      </c>
      <c r="H13" s="52">
        <f>931566769.93/1000</f>
        <v>931566.76993</v>
      </c>
      <c r="I13" s="52">
        <f>669988575.23/1000</f>
        <v>669988.5752300001</v>
      </c>
      <c r="J13" s="53">
        <f>702316171.1/1000</f>
        <v>702316.1711</v>
      </c>
      <c r="K13" s="17">
        <v>13.8348073200884</v>
      </c>
      <c r="L13" s="17">
        <v>6.01098624627689</v>
      </c>
      <c r="M13" s="17">
        <v>13.4449410216988</v>
      </c>
      <c r="N13" s="17">
        <v>6.16535842922153</v>
      </c>
      <c r="O13" s="18">
        <v>10.1469675039305</v>
      </c>
      <c r="P13" s="19">
        <v>6.61043990850349</v>
      </c>
      <c r="S13" s="2"/>
    </row>
    <row r="14" spans="1:19" ht="12.75">
      <c r="A14" s="2"/>
      <c r="B14" s="16" t="s">
        <v>13</v>
      </c>
      <c r="C14" s="50">
        <f>0</f>
        <v>0</v>
      </c>
      <c r="D14" s="51">
        <f>0</f>
        <v>0</v>
      </c>
      <c r="E14" s="52">
        <f>155903873.45/1000</f>
        <v>155903.87344999998</v>
      </c>
      <c r="F14" s="52">
        <f>7924831.89/1000</f>
        <v>7924.8318899999995</v>
      </c>
      <c r="G14" s="52">
        <f>154181686.05/1000</f>
        <v>154181.68605000002</v>
      </c>
      <c r="H14" s="52">
        <f>7962295.33/1000</f>
        <v>7962.29533</v>
      </c>
      <c r="I14" s="52">
        <f>98026015.01/1000</f>
        <v>98026.01501</v>
      </c>
      <c r="J14" s="53">
        <f>99393.19/1000</f>
        <v>99.39319</v>
      </c>
      <c r="K14" s="17">
        <v>14.3113851637918</v>
      </c>
      <c r="L14" s="17">
        <v>6.69759104385241</v>
      </c>
      <c r="M14" s="17">
        <v>13.7196970466973</v>
      </c>
      <c r="N14" s="17">
        <v>6.69904461016771</v>
      </c>
      <c r="O14" s="18">
        <v>11.202311534346</v>
      </c>
      <c r="P14" s="19">
        <v>3.31339357857415</v>
      </c>
      <c r="S14" s="2"/>
    </row>
    <row r="15" spans="1:19" ht="12.75">
      <c r="A15" s="2"/>
      <c r="B15" s="16" t="s">
        <v>4</v>
      </c>
      <c r="C15" s="50">
        <f>42</f>
        <v>42</v>
      </c>
      <c r="D15" s="51">
        <f>0</f>
        <v>0</v>
      </c>
      <c r="E15" s="52">
        <f>1479296546.21/1000</f>
        <v>1479296.54621</v>
      </c>
      <c r="F15" s="52">
        <f>31478.31/1000</f>
        <v>31.47831</v>
      </c>
      <c r="G15" s="52">
        <f>1498263369.49/1000</f>
        <v>1498263.36949</v>
      </c>
      <c r="H15" s="52">
        <f>38503.75/1000</f>
        <v>38.50375</v>
      </c>
      <c r="I15" s="52">
        <f>1443268811.37/1000</f>
        <v>1443268.8113699998</v>
      </c>
      <c r="J15" s="53">
        <f>244698/1000</f>
        <v>244.698</v>
      </c>
      <c r="K15" s="17">
        <v>13.1679555817713</v>
      </c>
      <c r="L15" s="17">
        <v>9.5</v>
      </c>
      <c r="M15" s="17">
        <v>13.1069448550721</v>
      </c>
      <c r="N15" s="17">
        <v>9.5</v>
      </c>
      <c r="O15" s="18">
        <v>12.1531462473805</v>
      </c>
      <c r="P15" s="19">
        <v>9.5</v>
      </c>
      <c r="S15" s="2"/>
    </row>
    <row r="16" spans="1:19" ht="12.75">
      <c r="A16" s="2"/>
      <c r="B16" s="16" t="s">
        <v>29</v>
      </c>
      <c r="C16" s="50">
        <f>0</f>
        <v>0</v>
      </c>
      <c r="D16" s="51">
        <f>0</f>
        <v>0</v>
      </c>
      <c r="E16" s="52">
        <f>197825101.77/1000</f>
        <v>197825.10177</v>
      </c>
      <c r="F16" s="52">
        <f>118677528.32/1000</f>
        <v>118677.52832</v>
      </c>
      <c r="G16" s="52">
        <f>198268750.77/1000</f>
        <v>198268.75077</v>
      </c>
      <c r="H16" s="52">
        <f>96918024.26/1000</f>
        <v>96918.02426</v>
      </c>
      <c r="I16" s="52">
        <f>200457793/1000</f>
        <v>200457.793</v>
      </c>
      <c r="J16" s="53">
        <f>46117473.1/1000</f>
        <v>46117.4731</v>
      </c>
      <c r="K16" s="17">
        <v>15.1154697302345</v>
      </c>
      <c r="L16" s="17">
        <v>5.95336682028313</v>
      </c>
      <c r="M16" s="17">
        <v>15.0188464943189</v>
      </c>
      <c r="N16" s="17">
        <v>6.06716864165572</v>
      </c>
      <c r="O16" s="18">
        <v>10.5035710260464</v>
      </c>
      <c r="P16" s="19">
        <v>7.19979369329323</v>
      </c>
      <c r="S16" s="2"/>
    </row>
    <row r="17" spans="1:19" ht="12" customHeight="1">
      <c r="A17" s="2"/>
      <c r="B17" s="16" t="s">
        <v>7</v>
      </c>
      <c r="C17" s="50">
        <f>0</f>
        <v>0</v>
      </c>
      <c r="D17" s="51">
        <f>0</f>
        <v>0</v>
      </c>
      <c r="E17" s="52">
        <f aca="true" t="shared" si="0" ref="E17:J21">0/1000</f>
        <v>0</v>
      </c>
      <c r="F17" s="52">
        <f t="shared" si="0"/>
        <v>0</v>
      </c>
      <c r="G17" s="52">
        <f t="shared" si="0"/>
        <v>0</v>
      </c>
      <c r="H17" s="52">
        <f t="shared" si="0"/>
        <v>0</v>
      </c>
      <c r="I17" s="52">
        <f t="shared" si="0"/>
        <v>0</v>
      </c>
      <c r="J17" s="53">
        <f t="shared" si="0"/>
        <v>0</v>
      </c>
      <c r="K17" s="17">
        <v>0</v>
      </c>
      <c r="L17" s="17">
        <v>0</v>
      </c>
      <c r="M17" s="17">
        <v>0</v>
      </c>
      <c r="N17" s="17">
        <v>0</v>
      </c>
      <c r="O17" s="18">
        <v>0</v>
      </c>
      <c r="P17" s="19">
        <v>0</v>
      </c>
      <c r="S17" s="2"/>
    </row>
    <row r="18" spans="1:19" ht="12.75">
      <c r="A18" s="2"/>
      <c r="B18" s="16" t="s">
        <v>26</v>
      </c>
      <c r="C18" s="50">
        <f>0</f>
        <v>0</v>
      </c>
      <c r="D18" s="51">
        <f>0</f>
        <v>0</v>
      </c>
      <c r="E18" s="52">
        <f t="shared" si="0"/>
        <v>0</v>
      </c>
      <c r="F18" s="52">
        <f t="shared" si="0"/>
        <v>0</v>
      </c>
      <c r="G18" s="52">
        <f t="shared" si="0"/>
        <v>0</v>
      </c>
      <c r="H18" s="52">
        <f t="shared" si="0"/>
        <v>0</v>
      </c>
      <c r="I18" s="52">
        <f t="shared" si="0"/>
        <v>0</v>
      </c>
      <c r="J18" s="53">
        <f t="shared" si="0"/>
        <v>0</v>
      </c>
      <c r="K18" s="17">
        <v>0</v>
      </c>
      <c r="L18" s="17">
        <v>0</v>
      </c>
      <c r="M18" s="17">
        <v>0</v>
      </c>
      <c r="N18" s="17">
        <v>0</v>
      </c>
      <c r="O18" s="18">
        <v>0</v>
      </c>
      <c r="P18" s="19">
        <v>0</v>
      </c>
      <c r="S18" s="2"/>
    </row>
    <row r="19" spans="1:19" ht="12.75">
      <c r="A19" s="2"/>
      <c r="B19" s="16" t="s">
        <v>25</v>
      </c>
      <c r="C19" s="50">
        <f>0</f>
        <v>0</v>
      </c>
      <c r="D19" s="51">
        <f>0</f>
        <v>0</v>
      </c>
      <c r="E19" s="52">
        <f t="shared" si="0"/>
        <v>0</v>
      </c>
      <c r="F19" s="52">
        <f t="shared" si="0"/>
        <v>0</v>
      </c>
      <c r="G19" s="52">
        <f t="shared" si="0"/>
        <v>0</v>
      </c>
      <c r="H19" s="52">
        <f t="shared" si="0"/>
        <v>0</v>
      </c>
      <c r="I19" s="52">
        <f t="shared" si="0"/>
        <v>0</v>
      </c>
      <c r="J19" s="53">
        <f t="shared" si="0"/>
        <v>0</v>
      </c>
      <c r="K19" s="17">
        <v>0</v>
      </c>
      <c r="L19" s="17">
        <v>0</v>
      </c>
      <c r="M19" s="17">
        <v>0</v>
      </c>
      <c r="N19" s="17">
        <v>0</v>
      </c>
      <c r="O19" s="18">
        <v>0</v>
      </c>
      <c r="P19" s="19">
        <v>0</v>
      </c>
      <c r="S19" s="2"/>
    </row>
    <row r="20" spans="1:19" ht="12.75">
      <c r="A20" s="2"/>
      <c r="B20" s="16" t="s">
        <v>42</v>
      </c>
      <c r="C20" s="50">
        <f>0</f>
        <v>0</v>
      </c>
      <c r="D20" s="51">
        <f>0</f>
        <v>0</v>
      </c>
      <c r="E20" s="52">
        <f t="shared" si="0"/>
        <v>0</v>
      </c>
      <c r="F20" s="52">
        <f t="shared" si="0"/>
        <v>0</v>
      </c>
      <c r="G20" s="52">
        <f t="shared" si="0"/>
        <v>0</v>
      </c>
      <c r="H20" s="52">
        <f t="shared" si="0"/>
        <v>0</v>
      </c>
      <c r="I20" s="52">
        <f t="shared" si="0"/>
        <v>0</v>
      </c>
      <c r="J20" s="53">
        <f t="shared" si="0"/>
        <v>0</v>
      </c>
      <c r="K20" s="17">
        <v>0</v>
      </c>
      <c r="L20" s="17">
        <v>0</v>
      </c>
      <c r="M20" s="17">
        <v>0</v>
      </c>
      <c r="N20" s="17">
        <v>0</v>
      </c>
      <c r="O20" s="18">
        <v>0</v>
      </c>
      <c r="P20" s="19">
        <v>0</v>
      </c>
      <c r="S20" s="2"/>
    </row>
    <row r="21" spans="1:19" ht="12.75">
      <c r="A21" s="2"/>
      <c r="B21" s="16" t="s">
        <v>43</v>
      </c>
      <c r="C21" s="50">
        <f>0</f>
        <v>0</v>
      </c>
      <c r="D21" s="51">
        <f>0</f>
        <v>0</v>
      </c>
      <c r="E21" s="52">
        <f t="shared" si="0"/>
        <v>0</v>
      </c>
      <c r="F21" s="52">
        <f t="shared" si="0"/>
        <v>0</v>
      </c>
      <c r="G21" s="52">
        <f t="shared" si="0"/>
        <v>0</v>
      </c>
      <c r="H21" s="52">
        <f t="shared" si="0"/>
        <v>0</v>
      </c>
      <c r="I21" s="52">
        <f t="shared" si="0"/>
        <v>0</v>
      </c>
      <c r="J21" s="53">
        <f t="shared" si="0"/>
        <v>0</v>
      </c>
      <c r="K21" s="17">
        <v>0</v>
      </c>
      <c r="L21" s="17">
        <v>0</v>
      </c>
      <c r="M21" s="17">
        <v>0</v>
      </c>
      <c r="N21" s="17">
        <v>0</v>
      </c>
      <c r="O21" s="18">
        <v>0</v>
      </c>
      <c r="P21" s="19">
        <v>0</v>
      </c>
      <c r="S21" s="2"/>
    </row>
    <row r="22" spans="1:19" ht="25.5">
      <c r="A22" s="2"/>
      <c r="B22" s="16" t="s">
        <v>30</v>
      </c>
      <c r="C22" s="50">
        <f>0</f>
        <v>0</v>
      </c>
      <c r="D22" s="51">
        <f>0</f>
        <v>0</v>
      </c>
      <c r="E22" s="52">
        <f>6899998/1000</f>
        <v>6899.998</v>
      </c>
      <c r="F22" s="52">
        <f>0/1000</f>
        <v>0</v>
      </c>
      <c r="G22" s="52">
        <f>7899997/1000</f>
        <v>7899.997</v>
      </c>
      <c r="H22" s="52">
        <f>0/1000</f>
        <v>0</v>
      </c>
      <c r="I22" s="52">
        <f>5776052/1000</f>
        <v>5776.052</v>
      </c>
      <c r="J22" s="53">
        <f>0/1000</f>
        <v>0</v>
      </c>
      <c r="K22" s="17">
        <v>13.6591593214955</v>
      </c>
      <c r="L22" s="17">
        <v>0</v>
      </c>
      <c r="M22" s="17">
        <v>13.4491395376479</v>
      </c>
      <c r="N22" s="17">
        <v>0</v>
      </c>
      <c r="O22" s="18">
        <v>10.0761246609276</v>
      </c>
      <c r="P22" s="19">
        <v>0</v>
      </c>
      <c r="S22" s="2"/>
    </row>
    <row r="23" spans="1:19" ht="12.75">
      <c r="A23" s="2"/>
      <c r="B23" s="16" t="s">
        <v>24</v>
      </c>
      <c r="C23" s="50">
        <f>1</f>
        <v>1</v>
      </c>
      <c r="D23" s="51">
        <f>0</f>
        <v>0</v>
      </c>
      <c r="E23" s="52">
        <f>165967540.34/1000</f>
        <v>165967.54034</v>
      </c>
      <c r="F23" s="52">
        <f>813143524.62/1000</f>
        <v>813143.52462</v>
      </c>
      <c r="G23" s="52">
        <f>188520449.88/1000</f>
        <v>188520.44988</v>
      </c>
      <c r="H23" s="52">
        <f>811706498.48/1000</f>
        <v>811706.4984800001</v>
      </c>
      <c r="I23" s="52">
        <f>223620722.91/1000</f>
        <v>223620.72290999998</v>
      </c>
      <c r="J23" s="53">
        <f>720658404.63/1000</f>
        <v>720658.40463</v>
      </c>
      <c r="K23" s="17">
        <v>12.821520584948</v>
      </c>
      <c r="L23" s="17">
        <v>7.19656760244189</v>
      </c>
      <c r="M23" s="17">
        <v>12.6680563263649</v>
      </c>
      <c r="N23" s="17">
        <v>7.22398399608597</v>
      </c>
      <c r="O23" s="18">
        <v>10.8918318532347</v>
      </c>
      <c r="P23" s="19">
        <v>7.58118373848819</v>
      </c>
      <c r="S23" s="2"/>
    </row>
    <row r="24" spans="1:19" ht="12.75">
      <c r="A24" s="2"/>
      <c r="B24" s="16" t="s">
        <v>10</v>
      </c>
      <c r="C24" s="50">
        <f>1</f>
        <v>1</v>
      </c>
      <c r="D24" s="51">
        <f>1</f>
        <v>1</v>
      </c>
      <c r="E24" s="52">
        <f>1688282998.27/1000</f>
        <v>1688282.9982699999</v>
      </c>
      <c r="F24" s="52">
        <f>1795486245.54/1000</f>
        <v>1795486.24554</v>
      </c>
      <c r="G24" s="52">
        <f>1739358181.72/1000</f>
        <v>1739358.18172</v>
      </c>
      <c r="H24" s="52">
        <f>1715281871.44/1000</f>
        <v>1715281.8714400001</v>
      </c>
      <c r="I24" s="52">
        <f>2035874997.51/1000</f>
        <v>2035874.99751</v>
      </c>
      <c r="J24" s="53">
        <f>1348885437.21/1000</f>
        <v>1348885.4372100001</v>
      </c>
      <c r="K24" s="17">
        <v>13.3250073819783</v>
      </c>
      <c r="L24" s="17">
        <v>6.59630397854231</v>
      </c>
      <c r="M24" s="17">
        <v>12.5975312586097</v>
      </c>
      <c r="N24" s="17">
        <v>6.66767312000193</v>
      </c>
      <c r="O24" s="18">
        <v>10.4398875143353</v>
      </c>
      <c r="P24" s="19">
        <v>6.61482748885863</v>
      </c>
      <c r="S24" s="2"/>
    </row>
    <row r="25" spans="1:19" ht="12.75">
      <c r="A25" s="2"/>
      <c r="B25" s="16" t="s">
        <v>32</v>
      </c>
      <c r="C25" s="50">
        <f>0+0</f>
        <v>0</v>
      </c>
      <c r="D25" s="51">
        <f>1+0</f>
        <v>1</v>
      </c>
      <c r="E25" s="52">
        <f>(120441257+0)/1000</f>
        <v>120441.257</v>
      </c>
      <c r="F25" s="52">
        <f>(131953407.03+0)/1000</f>
        <v>131953.40703</v>
      </c>
      <c r="G25" s="52">
        <f>(122559003+0)/1000</f>
        <v>122559.003</v>
      </c>
      <c r="H25" s="52">
        <f>(133669923.51+0)/1000</f>
        <v>133669.92351</v>
      </c>
      <c r="I25" s="52">
        <f>(145274833+0)/1000</f>
        <v>145274.833</v>
      </c>
      <c r="J25" s="53">
        <f>(93934699.34+0)/1000</f>
        <v>93934.69934</v>
      </c>
      <c r="K25" s="17">
        <v>13.2014207183175</v>
      </c>
      <c r="L25" s="17">
        <v>5.95648985972227</v>
      </c>
      <c r="M25" s="17">
        <v>12.9498254118467</v>
      </c>
      <c r="N25" s="17">
        <v>6.04058805900038</v>
      </c>
      <c r="O25" s="18">
        <v>10.8590409668549</v>
      </c>
      <c r="P25" s="19">
        <v>7.8787937942848</v>
      </c>
      <c r="S25" s="2"/>
    </row>
    <row r="26" spans="1:19" ht="12.75">
      <c r="A26" s="2"/>
      <c r="B26" s="16" t="s">
        <v>35</v>
      </c>
      <c r="C26" s="50">
        <f>0</f>
        <v>0</v>
      </c>
      <c r="D26" s="51">
        <f>0</f>
        <v>0</v>
      </c>
      <c r="E26" s="52">
        <f>555358356.079999/1000</f>
        <v>555358.356079999</v>
      </c>
      <c r="F26" s="52">
        <f>0/1000</f>
        <v>0</v>
      </c>
      <c r="G26" s="52">
        <f>555727086.839999/1000</f>
        <v>555727.086839999</v>
      </c>
      <c r="H26" s="52">
        <f>0/1000</f>
        <v>0</v>
      </c>
      <c r="I26" s="52">
        <f>547358041.67/1000</f>
        <v>547358.04167</v>
      </c>
      <c r="J26" s="53">
        <f>0/1000</f>
        <v>0</v>
      </c>
      <c r="K26" s="17">
        <v>11.6703986495824</v>
      </c>
      <c r="L26" s="17">
        <v>0</v>
      </c>
      <c r="M26" s="17">
        <v>11.6182483968217</v>
      </c>
      <c r="N26" s="17">
        <v>0</v>
      </c>
      <c r="O26" s="18">
        <v>11.1330718839103</v>
      </c>
      <c r="P26" s="19">
        <v>0</v>
      </c>
      <c r="S26" s="2"/>
    </row>
    <row r="27" spans="1:19" ht="12.75">
      <c r="A27" s="2"/>
      <c r="B27" s="16" t="s">
        <v>16</v>
      </c>
      <c r="C27" s="50">
        <f>0</f>
        <v>0</v>
      </c>
      <c r="D27" s="51">
        <f>0</f>
        <v>0</v>
      </c>
      <c r="E27" s="52">
        <f>1500000/1000</f>
        <v>1500</v>
      </c>
      <c r="F27" s="52">
        <f>1794807.96/1000</f>
        <v>1794.8079599999999</v>
      </c>
      <c r="G27" s="52">
        <f>770000/1000</f>
        <v>770</v>
      </c>
      <c r="H27" s="52">
        <f>1852255.78/1000</f>
        <v>1852.25578</v>
      </c>
      <c r="I27" s="52">
        <f>0/1000</f>
        <v>0</v>
      </c>
      <c r="J27" s="53">
        <f>0/1000</f>
        <v>0</v>
      </c>
      <c r="K27" s="17">
        <v>16</v>
      </c>
      <c r="L27" s="17">
        <v>6.75</v>
      </c>
      <c r="M27" s="17">
        <v>16</v>
      </c>
      <c r="N27" s="17">
        <v>6.75</v>
      </c>
      <c r="O27" s="18">
        <v>0</v>
      </c>
      <c r="P27" s="19">
        <v>0</v>
      </c>
      <c r="S27" s="2"/>
    </row>
    <row r="28" spans="1:19" ht="25.5">
      <c r="A28" s="2"/>
      <c r="B28" s="16" t="s">
        <v>19</v>
      </c>
      <c r="C28" s="50">
        <f>1+0</f>
        <v>1</v>
      </c>
      <c r="D28" s="51">
        <f>0+0</f>
        <v>0</v>
      </c>
      <c r="E28" s="52">
        <f>(216965221.33+0)/1000</f>
        <v>216965.22133</v>
      </c>
      <c r="F28" s="52">
        <f>(11081825.44+0)/1000</f>
        <v>11081.825439999999</v>
      </c>
      <c r="G28" s="52">
        <f>(230770944.79+0)/1000</f>
        <v>230770.94478999998</v>
      </c>
      <c r="H28" s="52">
        <f>(12021707.45+0)/1000</f>
        <v>12021.70745</v>
      </c>
      <c r="I28" s="52">
        <f>(233289510.13+0)/1000</f>
        <v>233289.51013</v>
      </c>
      <c r="J28" s="53">
        <f>(10899700.13+0)/1000</f>
        <v>10899.700130000001</v>
      </c>
      <c r="K28" s="17">
        <v>10.4001433589301</v>
      </c>
      <c r="L28" s="17">
        <v>5.8627553566211</v>
      </c>
      <c r="M28" s="17">
        <v>10.222499862046</v>
      </c>
      <c r="N28" s="17">
        <v>6.07093557342389</v>
      </c>
      <c r="O28" s="18">
        <v>7.52504973196928</v>
      </c>
      <c r="P28" s="19">
        <v>5.54167365629168</v>
      </c>
      <c r="S28" s="2"/>
    </row>
    <row r="29" spans="1:19" ht="25.5">
      <c r="A29" s="2"/>
      <c r="B29" s="16" t="s">
        <v>0</v>
      </c>
      <c r="C29" s="50">
        <f>0</f>
        <v>0</v>
      </c>
      <c r="D29" s="51">
        <f>0</f>
        <v>0</v>
      </c>
      <c r="E29" s="52">
        <f>325048135.01/1000</f>
        <v>325048.13500999997</v>
      </c>
      <c r="F29" s="52">
        <f>433365996.7/1000</f>
        <v>433365.99669999996</v>
      </c>
      <c r="G29" s="52">
        <f>339908052.53/1000</f>
        <v>339908.05253</v>
      </c>
      <c r="H29" s="52">
        <f>459982885.21/1000</f>
        <v>459982.88521</v>
      </c>
      <c r="I29" s="52">
        <f>382872477.12/1000</f>
        <v>382872.47712</v>
      </c>
      <c r="J29" s="53">
        <f>431524231.25/1000</f>
        <v>431524.23125</v>
      </c>
      <c r="K29" s="17">
        <v>14.6720733792113</v>
      </c>
      <c r="L29" s="17">
        <v>6.17883469967454</v>
      </c>
      <c r="M29" s="17">
        <v>13.7702650983001</v>
      </c>
      <c r="N29" s="17">
        <v>6.29301109824329</v>
      </c>
      <c r="O29" s="18">
        <v>9.79704514155206</v>
      </c>
      <c r="P29" s="19">
        <v>6.33841195591262</v>
      </c>
      <c r="S29" s="2"/>
    </row>
    <row r="30" spans="1:19" ht="12.75">
      <c r="A30" s="2"/>
      <c r="B30" s="16" t="s">
        <v>8</v>
      </c>
      <c r="C30" s="54">
        <f>0</f>
        <v>0</v>
      </c>
      <c r="D30" s="55">
        <f>0</f>
        <v>0</v>
      </c>
      <c r="E30" s="56">
        <f>70208770.5/1000</f>
        <v>70208.7705</v>
      </c>
      <c r="F30" s="56">
        <f>50978553.35/1000</f>
        <v>50978.55335</v>
      </c>
      <c r="G30" s="56">
        <f>76311377.25/1000</f>
        <v>76311.37725</v>
      </c>
      <c r="H30" s="56">
        <f>40700462.29/1000</f>
        <v>40700.462289999996</v>
      </c>
      <c r="I30" s="56">
        <f>52802159.97/1000</f>
        <v>52802.15997</v>
      </c>
      <c r="J30" s="57">
        <f>48019685.98/1000</f>
        <v>48019.685979999995</v>
      </c>
      <c r="K30" s="20">
        <v>14.3221120007008</v>
      </c>
      <c r="L30" s="20">
        <v>6.52659589059916</v>
      </c>
      <c r="M30" s="20">
        <v>14.0042203725592</v>
      </c>
      <c r="N30" s="20">
        <v>6.45469532083784</v>
      </c>
      <c r="O30" s="21">
        <v>11.0282945879174</v>
      </c>
      <c r="P30" s="22">
        <v>6.69046246674769</v>
      </c>
      <c r="S30" s="2"/>
    </row>
    <row r="31" spans="1:19" ht="12.75">
      <c r="A31" s="2"/>
      <c r="B31" s="23" t="s">
        <v>12</v>
      </c>
      <c r="C31" s="58">
        <f>30+1</f>
        <v>31</v>
      </c>
      <c r="D31" s="59">
        <f>0+0</f>
        <v>0</v>
      </c>
      <c r="E31" s="60">
        <f>(173486173.37+142992174.09)/1000</f>
        <v>316478.34746</v>
      </c>
      <c r="F31" s="60">
        <f>(3404582.64+76299905.01)/1000</f>
        <v>79704.48765000001</v>
      </c>
      <c r="G31" s="60">
        <f>(179967221.92+143143847.45)/1000</f>
        <v>323111.06937</v>
      </c>
      <c r="H31" s="60">
        <f>(3799601.39+79701951.63)/1000</f>
        <v>83501.55301999999</v>
      </c>
      <c r="I31" s="60">
        <f>(201325484.27+143237429.59)/1000</f>
        <v>344562.91386000003</v>
      </c>
      <c r="J31" s="59">
        <f>(2907893.08+54912499.08)/1000</f>
        <v>57820.392159999996</v>
      </c>
      <c r="K31" s="24">
        <v>12.5899127385914</v>
      </c>
      <c r="L31" s="24">
        <v>6.78084111130975</v>
      </c>
      <c r="M31" s="24">
        <v>12.2933669984205</v>
      </c>
      <c r="N31" s="24">
        <v>6.77743450173856</v>
      </c>
      <c r="O31" s="25">
        <v>10.4246173839807</v>
      </c>
      <c r="P31" s="26">
        <v>6.83583069327456</v>
      </c>
      <c r="S31" s="2"/>
    </row>
    <row r="32" spans="1:19" ht="12.75">
      <c r="A32" s="2"/>
      <c r="B32" s="2"/>
      <c r="S32" s="2"/>
    </row>
    <row r="33" spans="1:19" ht="12.75">
      <c r="A33" s="2"/>
      <c r="B33" s="27" t="s">
        <v>15</v>
      </c>
      <c r="S33" s="2"/>
    </row>
    <row r="34" spans="1:19" ht="27" customHeight="1">
      <c r="A34" s="2"/>
      <c r="B34" s="37" t="s">
        <v>1</v>
      </c>
      <c r="C34" s="37"/>
      <c r="D34" s="37"/>
      <c r="E34" s="37"/>
      <c r="F34" s="37"/>
      <c r="G34" s="37"/>
      <c r="H34" s="37"/>
      <c r="I34" s="37"/>
      <c r="J34" s="37"/>
      <c r="K34" s="37"/>
      <c r="L34" s="37"/>
      <c r="M34" s="37"/>
      <c r="N34" s="37"/>
      <c r="O34" s="37"/>
      <c r="P34" s="37"/>
      <c r="S34" s="2"/>
    </row>
    <row r="35" spans="1:19" ht="12.75">
      <c r="A35" s="2"/>
      <c r="B35" s="27" t="s">
        <v>41</v>
      </c>
      <c r="S35" s="2"/>
    </row>
    <row r="36" spans="1:19" ht="12.75">
      <c r="A36" s="2"/>
      <c r="B36" s="27" t="s">
        <v>14</v>
      </c>
      <c r="S36" s="2"/>
    </row>
    <row r="37" spans="1:19" ht="22.5" customHeight="1">
      <c r="A37" s="2"/>
      <c r="B37" s="37" t="s">
        <v>39</v>
      </c>
      <c r="C37" s="37"/>
      <c r="D37" s="37"/>
      <c r="E37" s="37"/>
      <c r="F37" s="37"/>
      <c r="G37" s="37"/>
      <c r="H37" s="37"/>
      <c r="I37" s="37"/>
      <c r="J37" s="37"/>
      <c r="K37" s="37"/>
      <c r="L37" s="37"/>
      <c r="M37" s="37"/>
      <c r="N37" s="37"/>
      <c r="O37" s="37"/>
      <c r="P37" s="37"/>
      <c r="S37" s="2"/>
    </row>
    <row r="38" spans="1:19" ht="12.75">
      <c r="A38" s="2"/>
      <c r="B38" s="27" t="s">
        <v>5</v>
      </c>
      <c r="S38" s="2"/>
    </row>
    <row r="39" spans="1:19" ht="12.75">
      <c r="A39" s="2"/>
      <c r="B39" s="2"/>
      <c r="S39" s="2"/>
    </row>
    <row r="40" spans="1:19" ht="12.75">
      <c r="A40" s="2"/>
      <c r="B40" s="2" t="s">
        <v>9</v>
      </c>
      <c r="S40" s="2"/>
    </row>
    <row r="41" spans="1:19" ht="12.75">
      <c r="A41" s="2"/>
      <c r="B41" s="2" t="s">
        <v>31</v>
      </c>
      <c r="E41" s="61" t="s">
        <v>44</v>
      </c>
      <c r="S41" s="2"/>
    </row>
    <row r="42" spans="1:19" ht="12.75">
      <c r="A42" s="2"/>
      <c r="B42" s="2"/>
      <c r="S42" s="2"/>
    </row>
    <row r="43" spans="1:19" ht="12.75">
      <c r="A43" s="2"/>
      <c r="B43" s="62" t="s">
        <v>45</v>
      </c>
      <c r="S43" s="2"/>
    </row>
    <row r="44" spans="1:19" ht="12.75">
      <c r="A44" s="2"/>
      <c r="B44" s="62" t="s">
        <v>46</v>
      </c>
      <c r="S44" s="2"/>
    </row>
  </sheetData>
  <sheetProtection/>
  <mergeCells count="17">
    <mergeCell ref="K8:P8"/>
    <mergeCell ref="B3:P3"/>
    <mergeCell ref="B4:P4"/>
    <mergeCell ref="B6:P6"/>
    <mergeCell ref="B34:P34"/>
    <mergeCell ref="B37:P37"/>
    <mergeCell ref="B8:B10"/>
    <mergeCell ref="O9:P9"/>
    <mergeCell ref="C9:C10"/>
    <mergeCell ref="C8:D8"/>
    <mergeCell ref="E8:J8"/>
    <mergeCell ref="D9:D10"/>
    <mergeCell ref="E9:F9"/>
    <mergeCell ref="K9:L9"/>
    <mergeCell ref="G9:H9"/>
    <mergeCell ref="M9:N9"/>
    <mergeCell ref="I9:J9"/>
  </mergeCells>
  <printOptions horizontalCentered="1"/>
  <pageMargins left="0" right="0" top="0.3937007874015748" bottom="0.3937007874015748" header="0.5118110236220472" footer="0.5118110236220472"/>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2015-12-14T07:27:55Z</cp:lastPrinted>
  <dcterms:modified xsi:type="dcterms:W3CDTF">2015-12-14T07:27:58Z</dcterms:modified>
  <cp:category/>
  <cp:version/>
  <cp:contentType/>
  <cp:contentStatus/>
</cp:coreProperties>
</file>