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1182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<sst xmlns="http://schemas.openxmlformats.org/spreadsheetml/2006/main" count="56" uniqueCount="32">
  <si>
    <t>12.12.2014</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</si>
  <si>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</si>
  <si>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</si>
  <si>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</si>
  <si>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</si>
  <si>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</si>
  <si>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</si>
  <si>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</si>
  <si>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</si>
  <si>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</si>
  <si>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</si>
  <si>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</si>
  <si>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</si>
  <si>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</si>
  <si>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</si>
  <si>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</si>
  <si>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</si>
  <si>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</si>
  <si>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</si>
  <si>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</si>
  <si>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</si>
  <si>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</si>
  <si>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la situatia   28.11.2014</t>
  </si>
  <si>
    <t>Total depozite:</t>
  </si>
  <si>
    <t>** sumele depozitelor in valuta straina se recalculeaza la cursul oficial al leului moldovenesc valabil la data gestionara.</t>
  </si>
  <si>
    <t>anului precedent celui gestionar</t>
  </si>
  <si>
    <t>Executorul si numarul telefonului _________________</t>
  </si>
  <si>
    <t>Tipul de depozit</t>
  </si>
  <si>
    <t>*** se calculeaza conform pct. 4 din Instructiunea privind raportarea ratelor dobanzilor aplicate de bancile din R.Moldova.</t>
  </si>
  <si>
    <t>Depozite la vedere cu dobanda:</t>
  </si>
  <si>
    <t>Serghei Cebotari</t>
  </si>
  <si>
    <t>F.Plugaru</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</si>
</sst>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medium"/>
      <right style="thin"/>
      <top style="thin"/>
      <bottom style="thin"/>
    </border>
    <border>
      <left style="medium"/>
      <right style="thin"/>
      <top>
        <color indexed="63"/>
      </top>
      <bottom>
        <color indexed="63"/>
      </bottom>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184" fontId="4" fillId="0" borderId="28" xfId="0" applyNumberFormat="1" applyFont="1" applyBorder="1" applyAlignment="1">
      <alignment/>
    </xf>
    <xf numFmtId="0" fontId="4" fillId="0" borderId="29" xfId="0" applyFont="1" applyBorder="1" applyAlignment="1">
      <alignment/>
    </xf>
    <xf numFmtId="0" fontId="4" fillId="0" borderId="30" xfId="0" applyFont="1" applyBorder="1" applyAlignment="1">
      <alignment/>
    </xf>
    <xf numFmtId="184" fontId="4" fillId="0" borderId="31" xfId="0" applyNumberFormat="1" applyFont="1" applyBorder="1" applyAlignment="1">
      <alignment/>
    </xf>
    <xf numFmtId="0" fontId="4" fillId="0" borderId="32" xfId="0" applyNumberFormat="1" applyFont="1" applyFill="1" applyBorder="1" applyAlignment="1" applyProtection="1">
      <alignment/>
      <protection/>
    </xf>
    <xf numFmtId="184" fontId="4" fillId="0" borderId="33" xfId="0" applyNumberFormat="1" applyFont="1" applyFill="1" applyBorder="1" applyAlignment="1" applyProtection="1">
      <alignment/>
      <protection/>
    </xf>
    <xf numFmtId="184" fontId="4" fillId="0" borderId="32"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1" fontId="4" fillId="0" borderId="34" xfId="0" applyNumberFormat="1" applyFont="1" applyFill="1" applyBorder="1" applyAlignment="1" applyProtection="1">
      <alignment wrapText="1"/>
      <protection/>
    </xf>
    <xf numFmtId="1" fontId="4" fillId="0" borderId="28" xfId="0" applyNumberFormat="1" applyFont="1" applyFill="1" applyBorder="1" applyAlignment="1" applyProtection="1">
      <alignment/>
      <protection/>
    </xf>
    <xf numFmtId="1" fontId="4" fillId="0" borderId="35" xfId="0" applyNumberFormat="1" applyFont="1" applyFill="1" applyBorder="1" applyAlignment="1" applyProtection="1">
      <alignment/>
      <protection/>
    </xf>
    <xf numFmtId="1" fontId="4" fillId="0" borderId="36" xfId="0" applyNumberFormat="1" applyFont="1" applyFill="1" applyBorder="1" applyAlignment="1" applyProtection="1">
      <alignment/>
      <protection/>
    </xf>
    <xf numFmtId="1" fontId="4" fillId="0" borderId="34" xfId="0" applyNumberFormat="1" applyFont="1" applyFill="1" applyBorder="1" applyAlignment="1" applyProtection="1">
      <alignment/>
      <protection/>
    </xf>
    <xf numFmtId="0" fontId="5" fillId="0" borderId="27" xfId="0" applyNumberFormat="1" applyFont="1" applyFill="1" applyBorder="1" applyAlignment="1" applyProtection="1">
      <alignment/>
      <protection/>
    </xf>
    <xf numFmtId="1" fontId="4" fillId="0" borderId="17" xfId="0" applyNumberFormat="1" applyFont="1" applyFill="1" applyBorder="1" applyAlignment="1" applyProtection="1">
      <alignment/>
      <protection/>
    </xf>
    <xf numFmtId="1" fontId="4" fillId="0" borderId="15" xfId="0" applyNumberFormat="1" applyFont="1" applyFill="1" applyBorder="1" applyAlignment="1" applyProtection="1">
      <alignment/>
      <protection/>
    </xf>
    <xf numFmtId="1" fontId="4" fillId="0" borderId="37" xfId="0" applyNumberFormat="1" applyFont="1" applyFill="1" applyBorder="1" applyAlignment="1" applyProtection="1">
      <alignment/>
      <protection/>
    </xf>
    <xf numFmtId="0" fontId="5" fillId="0" borderId="38" xfId="0" applyNumberFormat="1" applyFont="1" applyFill="1" applyBorder="1" applyAlignment="1" applyProtection="1">
      <alignment/>
      <protection/>
    </xf>
    <xf numFmtId="1" fontId="4" fillId="0" borderId="25"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 fontId="4" fillId="0" borderId="31" xfId="0" applyNumberFormat="1" applyFont="1" applyFill="1" applyBorder="1" applyAlignment="1" applyProtection="1">
      <alignment/>
      <protection/>
    </xf>
    <xf numFmtId="1" fontId="4" fillId="0" borderId="39" xfId="0" applyNumberFormat="1" applyFont="1" applyFill="1" applyBorder="1" applyAlignment="1" applyProtection="1">
      <alignment/>
      <protection/>
    </xf>
    <xf numFmtId="1" fontId="4" fillId="0" borderId="40" xfId="0" applyNumberFormat="1" applyFont="1" applyFill="1" applyBorder="1" applyAlignment="1" applyProtection="1">
      <alignment/>
      <protection/>
    </xf>
    <xf numFmtId="184" fontId="4" fillId="0" borderId="40" xfId="0" applyNumberFormat="1" applyFont="1" applyFill="1" applyBorder="1" applyAlignment="1" applyProtection="1">
      <alignment/>
      <protection/>
    </xf>
    <xf numFmtId="184" fontId="0" fillId="0" borderId="0" xfId="0" applyNumberFormat="1" applyAlignment="1">
      <alignment/>
    </xf>
    <xf numFmtId="2" fontId="4" fillId="0" borderId="36"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41" xfId="0" applyNumberFormat="1" applyFont="1" applyFill="1" applyBorder="1" applyAlignment="1" applyProtection="1">
      <alignment/>
      <protection/>
    </xf>
    <xf numFmtId="1" fontId="4" fillId="0" borderId="42"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43" xfId="0" applyNumberFormat="1" applyFont="1" applyFill="1" applyBorder="1" applyAlignment="1" applyProtection="1">
      <alignment/>
      <protection/>
    </xf>
    <xf numFmtId="1" fontId="4" fillId="0" borderId="27" xfId="0" applyNumberFormat="1" applyFont="1" applyFill="1" applyBorder="1" applyAlignment="1" applyProtection="1">
      <alignment/>
      <protection/>
    </xf>
    <xf numFmtId="1" fontId="4" fillId="0" borderId="38"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44" xfId="0" applyNumberFormat="1" applyFont="1" applyFill="1" applyBorder="1" applyAlignment="1" applyProtection="1">
      <alignment/>
      <protection/>
    </xf>
    <xf numFmtId="1" fontId="4" fillId="0" borderId="0" xfId="0" applyNumberFormat="1" applyFont="1" applyFill="1" applyAlignment="1" applyProtection="1">
      <alignment/>
      <protection/>
    </xf>
    <xf numFmtId="1" fontId="4" fillId="0" borderId="30"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84" fontId="4" fillId="0" borderId="42" xfId="0" applyNumberFormat="1" applyFont="1" applyBorder="1" applyAlignment="1">
      <alignment/>
    </xf>
    <xf numFmtId="184" fontId="4" fillId="0" borderId="45" xfId="0" applyNumberFormat="1" applyFont="1" applyBorder="1" applyAlignment="1">
      <alignment/>
    </xf>
    <xf numFmtId="2" fontId="4" fillId="0" borderId="38" xfId="0" applyNumberFormat="1" applyFont="1" applyFill="1" applyBorder="1" applyAlignment="1" applyProtection="1">
      <alignment/>
      <protection/>
    </xf>
    <xf numFmtId="2" fontId="4" fillId="0" borderId="46"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47" xfId="0" applyNumberFormat="1" applyFont="1" applyFill="1" applyBorder="1" applyAlignment="1" applyProtection="1">
      <alignment/>
      <protection/>
    </xf>
    <xf numFmtId="1" fontId="0" fillId="0" borderId="0" xfId="0" applyNumberFormat="1" applyFont="1" applyFill="1" applyAlignment="1" applyProtection="1">
      <alignment/>
      <protection/>
    </xf>
    <xf numFmtId="11" fontId="4" fillId="0" borderId="36" xfId="0" applyNumberFormat="1" applyFont="1" applyFill="1" applyBorder="1" applyAlignment="1" applyProtection="1">
      <alignment/>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4">
      <selection activeCell="C42" sqref="C4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H1" s="3"/>
      <c r="J1" s="3"/>
      <c r="K1" s="34"/>
      <c r="L1" s="3"/>
      <c r="M1" s="3"/>
    </row>
    <row r="2" spans="1:13" ht="12.75">
      <c r="A2" s="3"/>
      <c r="B2" s="3"/>
      <c r="C2" s="3"/>
      <c r="F2" s="3"/>
      <c r="H2" s="3"/>
      <c r="J2" s="3"/>
      <c r="L2" s="3"/>
      <c r="M2" s="3"/>
    </row>
    <row r="3" spans="1:13" ht="12.75">
      <c r="A3" s="81" t="s">
        <v>4</v>
      </c>
      <c r="B3" s="81"/>
      <c r="C3" s="81"/>
      <c r="D3" s="81"/>
      <c r="E3" s="81"/>
      <c r="F3" s="81"/>
      <c r="G3" s="81"/>
      <c r="H3" s="81"/>
      <c r="I3" s="81"/>
      <c r="J3" s="81"/>
      <c r="K3" s="81"/>
      <c r="L3" s="81"/>
      <c r="M3" s="81"/>
    </row>
    <row r="4" spans="1:13" ht="12.75">
      <c r="A4" s="81" t="s">
        <v>10</v>
      </c>
      <c r="B4" s="81"/>
      <c r="C4" s="81"/>
      <c r="D4" s="81"/>
      <c r="E4" s="81"/>
      <c r="F4" s="81"/>
      <c r="G4" s="81"/>
      <c r="H4" s="81"/>
      <c r="I4" s="81"/>
      <c r="J4" s="81"/>
      <c r="K4" s="81"/>
      <c r="L4" s="81"/>
      <c r="M4" s="81"/>
    </row>
    <row r="5" ht="12.75">
      <c r="A5" s="3"/>
    </row>
    <row r="6" spans="1:13" ht="12.75">
      <c r="A6" s="81" t="s">
        <v>22</v>
      </c>
      <c r="B6" s="81"/>
      <c r="C6" s="81"/>
      <c r="D6" s="81"/>
      <c r="E6" s="81"/>
      <c r="F6" s="81"/>
      <c r="G6" s="81"/>
      <c r="H6" s="81"/>
      <c r="I6" s="81"/>
      <c r="J6" s="81"/>
      <c r="K6" s="81"/>
      <c r="L6" s="81"/>
      <c r="M6" s="81"/>
    </row>
    <row r="7" ht="12.75">
      <c r="A7" s="3"/>
    </row>
    <row r="8" spans="1:13" ht="42.75" customHeight="1">
      <c r="A8" s="82" t="s">
        <v>27</v>
      </c>
      <c r="B8" s="79" t="s">
        <v>18</v>
      </c>
      <c r="C8" s="79"/>
      <c r="D8" s="79"/>
      <c r="E8" s="79"/>
      <c r="F8" s="79"/>
      <c r="G8" s="90"/>
      <c r="H8" s="79" t="s">
        <v>19</v>
      </c>
      <c r="I8" s="79"/>
      <c r="J8" s="79"/>
      <c r="K8" s="79"/>
      <c r="L8" s="79"/>
      <c r="M8" s="79"/>
    </row>
    <row r="9" spans="1:13" ht="12.75">
      <c r="A9" s="82"/>
      <c r="B9" s="84" t="s">
        <v>2</v>
      </c>
      <c r="C9" s="85"/>
      <c r="D9" s="89" t="s">
        <v>13</v>
      </c>
      <c r="E9" s="89"/>
      <c r="F9" s="86" t="s">
        <v>25</v>
      </c>
      <c r="G9" s="87"/>
      <c r="H9" s="88" t="s">
        <v>2</v>
      </c>
      <c r="I9" s="88"/>
      <c r="J9" s="80" t="s">
        <v>13</v>
      </c>
      <c r="K9" s="80"/>
      <c r="L9" s="77" t="s">
        <v>25</v>
      </c>
      <c r="M9" s="78"/>
    </row>
    <row r="10" spans="1:13" ht="38.25">
      <c r="A10" s="83"/>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35"/>
      <c r="C12" s="36"/>
      <c r="D12" s="19"/>
      <c r="E12" s="20"/>
      <c r="F12" s="20"/>
      <c r="G12" s="20"/>
      <c r="H12" s="20"/>
      <c r="I12" s="20"/>
      <c r="J12" s="20"/>
      <c r="K12" s="20"/>
      <c r="L12" s="21"/>
      <c r="M12" s="22"/>
    </row>
    <row r="13" spans="1:13" ht="12.75">
      <c r="A13" s="23" t="s">
        <v>14</v>
      </c>
      <c r="B13" s="37">
        <f>(142893818.52+589307)/1000</f>
        <v>143483</v>
      </c>
      <c r="C13" s="38">
        <f>(445626132.3+0)/1000</f>
        <v>445626</v>
      </c>
      <c r="D13" s="37">
        <f>(137007331.53+565139.66)/1000</f>
        <v>137572</v>
      </c>
      <c r="E13" s="38">
        <f>(425861792.6+0)/1000</f>
        <v>425862</v>
      </c>
      <c r="F13" s="37">
        <f>(140337462.88+697853.45)/1000</f>
        <v>141035</v>
      </c>
      <c r="G13" s="59">
        <f>(366625399.82+0)/1000</f>
        <v>366625</v>
      </c>
      <c r="H13" s="54">
        <v>0</v>
      </c>
      <c r="I13" s="54">
        <v>0</v>
      </c>
      <c r="J13" s="54">
        <v>0</v>
      </c>
      <c r="K13" s="60">
        <v>0</v>
      </c>
      <c r="L13" s="54">
        <v>0</v>
      </c>
      <c r="M13" s="61">
        <v>0</v>
      </c>
    </row>
    <row r="14" spans="1:13" ht="12.75">
      <c r="A14" s="23" t="s">
        <v>8</v>
      </c>
      <c r="B14" s="39">
        <f>(1134671184.19+0)/1000</f>
        <v>1134671</v>
      </c>
      <c r="C14" s="40">
        <f>(654970162.43+0)/1000</f>
        <v>654970</v>
      </c>
      <c r="D14" s="39">
        <f>(1180032376.88+0)/1000</f>
        <v>1180032</v>
      </c>
      <c r="E14" s="40">
        <f>(473158951.41+0)/1000</f>
        <v>473159</v>
      </c>
      <c r="F14" s="39">
        <f>(1231643875.26+0)/1000</f>
        <v>1231644</v>
      </c>
      <c r="G14" s="62">
        <f>(263805856.93+0)/1000</f>
        <v>263806</v>
      </c>
      <c r="H14" s="54">
        <v>0</v>
      </c>
      <c r="I14" s="54">
        <v>0</v>
      </c>
      <c r="J14" s="54">
        <v>0</v>
      </c>
      <c r="K14" s="60">
        <v>0</v>
      </c>
      <c r="L14" s="54">
        <v>0</v>
      </c>
      <c r="M14" s="61">
        <v>0</v>
      </c>
    </row>
    <row r="15" spans="1:13" ht="12.75">
      <c r="A15" s="23" t="s">
        <v>3</v>
      </c>
      <c r="B15" s="41">
        <f>3279.1/1000</f>
        <v>3</v>
      </c>
      <c r="C15" s="38">
        <f>1427608.34/1000</f>
        <v>1428</v>
      </c>
      <c r="D15" s="41">
        <f>3479.1/1000</f>
        <v>3</v>
      </c>
      <c r="E15" s="38">
        <f>1318437.57/1000</f>
        <v>1318</v>
      </c>
      <c r="F15" s="41">
        <f>5479.1/1000</f>
        <v>5</v>
      </c>
      <c r="G15" s="59">
        <f>765903.17/1000</f>
        <v>766</v>
      </c>
      <c r="H15" s="54">
        <v>0</v>
      </c>
      <c r="I15" s="54">
        <v>0</v>
      </c>
      <c r="J15" s="54">
        <v>0</v>
      </c>
      <c r="K15" s="60">
        <v>0</v>
      </c>
      <c r="L15" s="54">
        <v>0</v>
      </c>
      <c r="M15" s="61">
        <v>0</v>
      </c>
    </row>
    <row r="16" spans="1:13" ht="12.75">
      <c r="A16" s="42" t="s">
        <v>29</v>
      </c>
      <c r="B16" s="39"/>
      <c r="C16" s="43"/>
      <c r="D16" s="39"/>
      <c r="E16" s="43"/>
      <c r="F16" s="39"/>
      <c r="G16" s="63"/>
      <c r="H16" s="55"/>
      <c r="I16" s="55"/>
      <c r="J16" s="55"/>
      <c r="K16" s="64"/>
      <c r="L16" s="55"/>
      <c r="M16" s="65"/>
    </row>
    <row r="17" spans="1:13" ht="12.75">
      <c r="A17" s="23" t="s">
        <v>14</v>
      </c>
      <c r="B17" s="41">
        <f>(358462527.79+438207.61)/1000</f>
        <v>358901</v>
      </c>
      <c r="C17" s="41">
        <f>(0+0)/1000</f>
        <v>0</v>
      </c>
      <c r="D17" s="41">
        <f>(344741660.97+438244.43)/1000</f>
        <v>345180</v>
      </c>
      <c r="E17" s="41">
        <f>(0+0)/1000</f>
        <v>0</v>
      </c>
      <c r="F17" s="41">
        <f>(349459283.42+438758.39)/1000</f>
        <v>349898</v>
      </c>
      <c r="G17" s="45">
        <f>(0+0)/1000</f>
        <v>0</v>
      </c>
      <c r="H17" s="54">
        <v>0.88</v>
      </c>
      <c r="I17" s="54">
        <v>0</v>
      </c>
      <c r="J17" s="54">
        <v>0.93</v>
      </c>
      <c r="K17" s="60">
        <v>0</v>
      </c>
      <c r="L17" s="76">
        <v>0.1</v>
      </c>
      <c r="M17" s="61">
        <v>0</v>
      </c>
    </row>
    <row r="18" spans="1:13" ht="12.75">
      <c r="A18" s="23" t="s">
        <v>8</v>
      </c>
      <c r="B18" s="39">
        <f>(258696212.68+0)/1000</f>
        <v>258696</v>
      </c>
      <c r="C18" s="44">
        <f>(44316643.12+0)/1000</f>
        <v>44317</v>
      </c>
      <c r="D18" s="39">
        <f>(264074686.69+0)/1000</f>
        <v>264075</v>
      </c>
      <c r="E18" s="44">
        <f>(37488547.58+0)/1000</f>
        <v>37489</v>
      </c>
      <c r="F18" s="39">
        <f>(188107032.27+0)/1000</f>
        <v>188107</v>
      </c>
      <c r="G18" s="66">
        <f>(16541550.87+0)/1000</f>
        <v>16542</v>
      </c>
      <c r="H18" s="54">
        <v>0.67</v>
      </c>
      <c r="I18" s="54">
        <v>0.81</v>
      </c>
      <c r="J18" s="54">
        <v>0.6</v>
      </c>
      <c r="K18" s="60">
        <v>0.61</v>
      </c>
      <c r="L18" s="56">
        <v>0.91</v>
      </c>
      <c r="M18" s="61">
        <v>1.15</v>
      </c>
    </row>
    <row r="19" spans="1:13" ht="12.75">
      <c r="A19" s="23" t="s">
        <v>3</v>
      </c>
      <c r="B19" s="41">
        <f>0/1000</f>
        <v>0</v>
      </c>
      <c r="C19" s="38">
        <f>3491506.64/1000</f>
        <v>3492</v>
      </c>
      <c r="D19" s="41">
        <f>0/1000</f>
        <v>0</v>
      </c>
      <c r="E19" s="38">
        <f>3549874.11/1000</f>
        <v>3550</v>
      </c>
      <c r="F19" s="41">
        <f>0/1000</f>
        <v>0</v>
      </c>
      <c r="G19" s="59">
        <f>2048558.04/1000</f>
        <v>2049</v>
      </c>
      <c r="H19" s="54">
        <v>0</v>
      </c>
      <c r="I19" s="54">
        <v>2.13</v>
      </c>
      <c r="J19" s="54">
        <v>0</v>
      </c>
      <c r="K19" s="60">
        <v>2.05</v>
      </c>
      <c r="L19" s="54">
        <v>0</v>
      </c>
      <c r="M19" s="61">
        <v>2.65</v>
      </c>
    </row>
    <row r="20" spans="1:13" ht="12.75">
      <c r="A20" s="42" t="s">
        <v>12</v>
      </c>
      <c r="B20" s="39"/>
      <c r="C20" s="40"/>
      <c r="D20" s="39"/>
      <c r="E20" s="40"/>
      <c r="F20" s="39"/>
      <c r="G20" s="62"/>
      <c r="H20" s="55"/>
      <c r="I20" s="55"/>
      <c r="J20" s="55"/>
      <c r="K20" s="64"/>
      <c r="L20" s="55"/>
      <c r="M20" s="65"/>
    </row>
    <row r="21" spans="1:13" ht="12.75">
      <c r="A21" s="23" t="s">
        <v>14</v>
      </c>
      <c r="B21" s="41">
        <f>(2800+22030)/1000</f>
        <v>25</v>
      </c>
      <c r="C21" s="38">
        <f>(2994560+0)/1000</f>
        <v>2995</v>
      </c>
      <c r="D21" s="41">
        <f>(0+22030)/1000</f>
        <v>22</v>
      </c>
      <c r="E21" s="38">
        <f>(2951660+0)/1000</f>
        <v>2952</v>
      </c>
      <c r="F21" s="41">
        <f>(0+20038.37)/1000</f>
        <v>20</v>
      </c>
      <c r="G21" s="59">
        <f>(0+1958.55)/1000</f>
        <v>2</v>
      </c>
      <c r="H21" s="54">
        <v>0</v>
      </c>
      <c r="I21" s="54">
        <v>0</v>
      </c>
      <c r="J21" s="54">
        <v>0</v>
      </c>
      <c r="K21" s="60">
        <v>0</v>
      </c>
      <c r="L21" s="54">
        <v>0</v>
      </c>
      <c r="M21" s="61">
        <v>0</v>
      </c>
    </row>
    <row r="22" spans="1:13" ht="12.75">
      <c r="A22" s="23" t="s">
        <v>8</v>
      </c>
      <c r="B22" s="39">
        <f>10102282.46/1000</f>
        <v>10102</v>
      </c>
      <c r="C22" s="43">
        <f>30531344.25/1000</f>
        <v>30531</v>
      </c>
      <c r="D22" s="39">
        <f>16338093.53/1000</f>
        <v>16338</v>
      </c>
      <c r="E22" s="43">
        <f>30000450.1/1000</f>
        <v>30000</v>
      </c>
      <c r="F22" s="39">
        <f>11010136.16/1000</f>
        <v>11010</v>
      </c>
      <c r="G22" s="63">
        <f>26114000/1000</f>
        <v>26114</v>
      </c>
      <c r="H22" s="54">
        <v>0</v>
      </c>
      <c r="I22" s="54">
        <v>0</v>
      </c>
      <c r="J22" s="54">
        <v>0</v>
      </c>
      <c r="K22" s="60">
        <v>0</v>
      </c>
      <c r="L22" s="54">
        <v>0</v>
      </c>
      <c r="M22" s="61">
        <v>0</v>
      </c>
    </row>
    <row r="23" spans="1:13" ht="12.75">
      <c r="A23" s="23" t="s">
        <v>3</v>
      </c>
      <c r="B23" s="45">
        <f aca="true" t="shared" si="0" ref="B23:G23">0/1000</f>
        <v>0</v>
      </c>
      <c r="C23" s="40">
        <f t="shared" si="0"/>
        <v>0</v>
      </c>
      <c r="D23" s="45">
        <f t="shared" si="0"/>
        <v>0</v>
      </c>
      <c r="E23" s="40">
        <f t="shared" si="0"/>
        <v>0</v>
      </c>
      <c r="F23" s="45">
        <f t="shared" si="0"/>
        <v>0</v>
      </c>
      <c r="G23" s="62">
        <f t="shared" si="0"/>
        <v>0</v>
      </c>
      <c r="H23" s="54">
        <v>0</v>
      </c>
      <c r="I23" s="54">
        <v>0</v>
      </c>
      <c r="J23" s="54">
        <v>0</v>
      </c>
      <c r="K23" s="60">
        <v>0</v>
      </c>
      <c r="L23" s="54">
        <v>0</v>
      </c>
      <c r="M23" s="61">
        <v>0</v>
      </c>
    </row>
    <row r="24" spans="1:13" ht="12.75">
      <c r="A24" s="46" t="s">
        <v>16</v>
      </c>
      <c r="B24" s="39"/>
      <c r="C24" s="47"/>
      <c r="D24" s="39"/>
      <c r="E24" s="47"/>
      <c r="F24" s="39"/>
      <c r="G24" s="67"/>
      <c r="H24" s="55"/>
      <c r="I24" s="55"/>
      <c r="J24" s="55"/>
      <c r="K24" s="64"/>
      <c r="L24" s="55"/>
      <c r="M24" s="65"/>
    </row>
    <row r="25" spans="1:13" ht="12.75">
      <c r="A25" s="23" t="s">
        <v>14</v>
      </c>
      <c r="B25" s="41">
        <f>(1233471046.46+2273180541.28)/1000</f>
        <v>3506652</v>
      </c>
      <c r="C25" s="38">
        <f>(2835051272.84+798212600.100002)/1000</f>
        <v>3633264</v>
      </c>
      <c r="D25" s="41">
        <f>(1350313520+2249727223.57)/1000</f>
        <v>3600041</v>
      </c>
      <c r="E25" s="38">
        <f>(2788402428.34+731314733.429999)/1000</f>
        <v>3519717</v>
      </c>
      <c r="F25" s="41">
        <f>(1921875429.43+1655158618.14)/1000</f>
        <v>3577034</v>
      </c>
      <c r="G25" s="59">
        <f>(2503389879.67+296208174.289999)/1000</f>
        <v>2799598</v>
      </c>
      <c r="H25" s="54">
        <v>7.23</v>
      </c>
      <c r="I25" s="54">
        <v>4.29</v>
      </c>
      <c r="J25" s="54">
        <v>7.17</v>
      </c>
      <c r="K25" s="60">
        <v>4.29</v>
      </c>
      <c r="L25" s="54">
        <v>6.82</v>
      </c>
      <c r="M25" s="61">
        <v>4.22</v>
      </c>
    </row>
    <row r="26" spans="1:13" ht="12.75">
      <c r="A26" s="48" t="s">
        <v>8</v>
      </c>
      <c r="B26" s="39">
        <f>669004218.84/1000</f>
        <v>669004</v>
      </c>
      <c r="C26" s="43">
        <f>229562569.23/1000</f>
        <v>229563</v>
      </c>
      <c r="D26" s="39">
        <f>634676302.71/1000</f>
        <v>634676</v>
      </c>
      <c r="E26" s="43">
        <f>197305330.47/1000</f>
        <v>197305</v>
      </c>
      <c r="F26" s="39">
        <f>465292741.3/1000</f>
        <v>465293</v>
      </c>
      <c r="G26" s="63">
        <f>80651864.74/1000</f>
        <v>80652</v>
      </c>
      <c r="H26" s="54">
        <v>6.56</v>
      </c>
      <c r="I26" s="54">
        <v>4.31</v>
      </c>
      <c r="J26" s="54">
        <v>6.83</v>
      </c>
      <c r="K26" s="60">
        <v>4.21</v>
      </c>
      <c r="L26" s="54">
        <v>7.22</v>
      </c>
      <c r="M26" s="61">
        <v>4.08</v>
      </c>
    </row>
    <row r="27" spans="1:13" ht="12.75">
      <c r="A27" s="23" t="s">
        <v>3</v>
      </c>
      <c r="B27" s="41">
        <f aca="true" t="shared" si="1" ref="B27:G27">0/1000</f>
        <v>0</v>
      </c>
      <c r="C27" s="38">
        <f t="shared" si="1"/>
        <v>0</v>
      </c>
      <c r="D27" s="41">
        <f t="shared" si="1"/>
        <v>0</v>
      </c>
      <c r="E27" s="38">
        <f t="shared" si="1"/>
        <v>0</v>
      </c>
      <c r="F27" s="41">
        <f t="shared" si="1"/>
        <v>0</v>
      </c>
      <c r="G27" s="59">
        <f t="shared" si="1"/>
        <v>0</v>
      </c>
      <c r="H27" s="54">
        <v>0</v>
      </c>
      <c r="I27" s="54">
        <v>0</v>
      </c>
      <c r="J27" s="54">
        <v>0</v>
      </c>
      <c r="K27" s="60">
        <v>0</v>
      </c>
      <c r="L27" s="54">
        <v>0</v>
      </c>
      <c r="M27" s="61">
        <v>0</v>
      </c>
    </row>
    <row r="28" spans="1:13" ht="12.75">
      <c r="A28" s="42" t="s">
        <v>23</v>
      </c>
      <c r="B28" s="39"/>
      <c r="C28" s="47"/>
      <c r="D28" s="25"/>
      <c r="E28" s="19"/>
      <c r="F28" s="19"/>
      <c r="G28" s="26"/>
      <c r="H28" s="56"/>
      <c r="I28" s="56"/>
      <c r="J28" s="56"/>
      <c r="K28" s="68"/>
      <c r="L28" s="56"/>
      <c r="M28" s="65"/>
    </row>
    <row r="29" spans="1:13" ht="12.75">
      <c r="A29" s="23" t="s">
        <v>14</v>
      </c>
      <c r="B29" s="41">
        <f aca="true" t="shared" si="2" ref="B29:G31">B13+B17+B21+B25</f>
        <v>4009061</v>
      </c>
      <c r="C29" s="38">
        <f t="shared" si="2"/>
        <v>4081885</v>
      </c>
      <c r="D29" s="24">
        <f t="shared" si="2"/>
        <v>4082815</v>
      </c>
      <c r="E29" s="24">
        <f t="shared" si="2"/>
        <v>3948531</v>
      </c>
      <c r="F29" s="24">
        <f t="shared" si="2"/>
        <v>4067987</v>
      </c>
      <c r="G29" s="69">
        <f t="shared" si="2"/>
        <v>3166225</v>
      </c>
      <c r="H29" s="54">
        <f aca="true" t="shared" si="3" ref="H29:M31">(B13*H13+B17*H17+B21*H21+B25*H25)/B29</f>
        <v>6.4</v>
      </c>
      <c r="I29" s="54">
        <f t="shared" si="3"/>
        <v>3.82</v>
      </c>
      <c r="J29" s="54">
        <f t="shared" si="3"/>
        <v>6.4</v>
      </c>
      <c r="K29" s="60">
        <f t="shared" si="3"/>
        <v>3.82</v>
      </c>
      <c r="L29" s="54">
        <f t="shared" si="3"/>
        <v>6.01</v>
      </c>
      <c r="M29" s="61">
        <f t="shared" si="3"/>
        <v>3.73</v>
      </c>
    </row>
    <row r="30" spans="1:13" ht="12.75">
      <c r="A30" s="23" t="s">
        <v>8</v>
      </c>
      <c r="B30" s="39">
        <f t="shared" si="2"/>
        <v>2072473</v>
      </c>
      <c r="C30" s="49">
        <f t="shared" si="2"/>
        <v>959381</v>
      </c>
      <c r="D30" s="27">
        <f t="shared" si="2"/>
        <v>2095121</v>
      </c>
      <c r="E30" s="27">
        <f t="shared" si="2"/>
        <v>737953</v>
      </c>
      <c r="F30" s="27">
        <f t="shared" si="2"/>
        <v>1896054</v>
      </c>
      <c r="G30" s="70">
        <f t="shared" si="2"/>
        <v>387114</v>
      </c>
      <c r="H30" s="57">
        <f t="shared" si="3"/>
        <v>2.2</v>
      </c>
      <c r="I30" s="57">
        <f t="shared" si="3"/>
        <v>1.07</v>
      </c>
      <c r="J30" s="57">
        <f t="shared" si="3"/>
        <v>2.14</v>
      </c>
      <c r="K30" s="71">
        <f t="shared" si="3"/>
        <v>1.16</v>
      </c>
      <c r="L30" s="57">
        <f t="shared" si="3"/>
        <v>1.86</v>
      </c>
      <c r="M30" s="72">
        <f t="shared" si="3"/>
        <v>0.9</v>
      </c>
    </row>
    <row r="31" spans="1:13" ht="12.75">
      <c r="A31" s="28" t="s">
        <v>3</v>
      </c>
      <c r="B31" s="50">
        <f t="shared" si="2"/>
        <v>3</v>
      </c>
      <c r="C31" s="51">
        <f t="shared" si="2"/>
        <v>4920</v>
      </c>
      <c r="D31" s="52">
        <f t="shared" si="2"/>
        <v>3</v>
      </c>
      <c r="E31" s="29">
        <f t="shared" si="2"/>
        <v>4868</v>
      </c>
      <c r="F31" s="30">
        <f t="shared" si="2"/>
        <v>5</v>
      </c>
      <c r="G31" s="30">
        <f t="shared" si="2"/>
        <v>2815</v>
      </c>
      <c r="H31" s="58">
        <f t="shared" si="3"/>
        <v>0</v>
      </c>
      <c r="I31" s="58">
        <f t="shared" si="3"/>
        <v>1.51</v>
      </c>
      <c r="J31" s="58">
        <f t="shared" si="3"/>
        <v>0</v>
      </c>
      <c r="K31" s="73">
        <f t="shared" si="3"/>
        <v>1.49</v>
      </c>
      <c r="L31" s="58">
        <f t="shared" si="3"/>
        <v>0</v>
      </c>
      <c r="M31" s="74">
        <f t="shared" si="3"/>
        <v>1.93</v>
      </c>
    </row>
    <row r="32" spans="1:3" ht="12.75">
      <c r="A32" s="3"/>
      <c r="C32" s="31"/>
    </row>
    <row r="33" ht="12.75">
      <c r="A33" s="32" t="s">
        <v>7</v>
      </c>
    </row>
    <row r="34" ht="12.75">
      <c r="A34" s="32" t="s">
        <v>17</v>
      </c>
    </row>
    <row r="35" ht="12.75">
      <c r="A35" s="32" t="s">
        <v>24</v>
      </c>
    </row>
    <row r="36" ht="12.75">
      <c r="A36" s="32" t="s">
        <v>28</v>
      </c>
    </row>
    <row r="37" ht="12.75">
      <c r="A37" s="3"/>
    </row>
    <row r="38" ht="12.75">
      <c r="A38" s="3" t="s">
        <v>5</v>
      </c>
    </row>
    <row r="39" spans="1:5" ht="12.75">
      <c r="A39" s="3" t="s">
        <v>20</v>
      </c>
      <c r="E39" s="2" t="s">
        <v>30</v>
      </c>
    </row>
    <row r="40" ht="12.75">
      <c r="A40" s="3"/>
    </row>
    <row r="41" spans="1:3" ht="12.75">
      <c r="A41" s="3" t="s">
        <v>26</v>
      </c>
      <c r="C41" s="2" t="s">
        <v>31</v>
      </c>
    </row>
    <row r="42" spans="1:2" ht="12.75">
      <c r="A42" s="3" t="s">
        <v>15</v>
      </c>
      <c r="B42" s="2" t="s">
        <v>0</v>
      </c>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pageMargins left="0.15748031496062992" right="0.15748031496062992" top="0" bottom="0"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33"/>
      <c r="B2" s="33"/>
      <c r="C2" s="33"/>
      <c r="D2" s="33"/>
    </row>
    <row r="3" spans="1:4" ht="12.75">
      <c r="A3" s="33"/>
      <c r="B3" s="33"/>
      <c r="C3" s="33"/>
      <c r="D3" s="33"/>
    </row>
    <row r="4" spans="1:4" ht="12.75">
      <c r="A4" s="33"/>
      <c r="B4" s="33"/>
      <c r="C4" s="33"/>
      <c r="D4" s="33"/>
    </row>
    <row r="5" spans="1:4" ht="12.75">
      <c r="A5" s="33"/>
      <c r="B5" s="33"/>
      <c r="C5" s="33"/>
      <c r="D5" s="33"/>
    </row>
    <row r="6" spans="1:4" ht="12.75">
      <c r="A6" s="33"/>
      <c r="B6" s="33"/>
      <c r="C6" s="33"/>
      <c r="D6" s="33"/>
    </row>
    <row r="7" spans="1:4" ht="12.75">
      <c r="A7" s="33"/>
      <c r="B7" s="33"/>
      <c r="C7" s="33"/>
      <c r="D7" s="33"/>
    </row>
    <row r="8" spans="1:4" ht="12.75">
      <c r="A8" s="33"/>
      <c r="B8" s="33"/>
      <c r="C8" s="33"/>
      <c r="D8" s="33"/>
    </row>
    <row r="9" spans="1:4" ht="12.75">
      <c r="A9" s="33"/>
      <c r="B9" s="33"/>
      <c r="C9" s="33"/>
      <c r="D9" s="33"/>
    </row>
    <row r="10" spans="1:4" ht="12.75">
      <c r="A10" s="33"/>
      <c r="B10" s="33"/>
      <c r="C10" s="33"/>
      <c r="D10" s="33"/>
    </row>
    <row r="11" spans="1:4" ht="12.75">
      <c r="A11" s="33"/>
      <c r="B11" s="33"/>
      <c r="C11" s="33"/>
      <c r="D11" s="33"/>
    </row>
    <row r="12" spans="1:4" ht="12.75">
      <c r="A12" s="33"/>
      <c r="B12" s="33"/>
      <c r="C12" s="33"/>
      <c r="D12" s="33"/>
    </row>
    <row r="13" spans="1:7" ht="12.75">
      <c r="A13" s="75">
        <v>0</v>
      </c>
      <c r="B13" s="75">
        <v>0</v>
      </c>
      <c r="C13" s="75">
        <v>0</v>
      </c>
      <c r="D13" s="75">
        <v>0</v>
      </c>
      <c r="E13" s="75">
        <v>0</v>
      </c>
      <c r="F13" s="75">
        <v>0</v>
      </c>
      <c r="G13" s="75">
        <v>366625400</v>
      </c>
    </row>
    <row r="14" spans="1:7" ht="12.75">
      <c r="A14" s="75">
        <v>0</v>
      </c>
      <c r="B14" s="75">
        <v>0</v>
      </c>
      <c r="C14" s="75">
        <v>0</v>
      </c>
      <c r="D14" s="75">
        <v>0</v>
      </c>
      <c r="E14" s="75">
        <v>0</v>
      </c>
      <c r="F14" s="75">
        <v>0</v>
      </c>
      <c r="G14" s="75">
        <v>263805857</v>
      </c>
    </row>
    <row r="15" spans="1:7" ht="12.75">
      <c r="A15" s="75">
        <v>0</v>
      </c>
      <c r="B15" s="75">
        <v>0</v>
      </c>
      <c r="C15" s="75">
        <v>0</v>
      </c>
      <c r="D15" s="75">
        <v>0</v>
      </c>
      <c r="E15" s="75">
        <v>0</v>
      </c>
      <c r="F15" s="75">
        <v>0</v>
      </c>
      <c r="G15" s="75">
        <v>765903</v>
      </c>
    </row>
    <row r="16" spans="1:7" ht="12.75">
      <c r="A16" s="75"/>
      <c r="B16" s="75"/>
      <c r="C16" s="75"/>
      <c r="D16" s="75"/>
      <c r="E16" s="75"/>
      <c r="F16" s="75"/>
      <c r="G16" s="75"/>
    </row>
    <row r="17" spans="1:7" s="53" customFormat="1" ht="12.75">
      <c r="A17" s="75">
        <v>314327686</v>
      </c>
      <c r="B17" s="75">
        <v>0</v>
      </c>
      <c r="C17" s="75">
        <v>319500500</v>
      </c>
      <c r="D17" s="75">
        <v>0</v>
      </c>
      <c r="E17" s="75">
        <v>34989804</v>
      </c>
      <c r="F17" s="75">
        <v>0</v>
      </c>
      <c r="G17" s="75">
        <v>0</v>
      </c>
    </row>
    <row r="18" spans="1:7" ht="12.75">
      <c r="A18" s="75">
        <v>173705407</v>
      </c>
      <c r="B18" s="75">
        <v>35701458</v>
      </c>
      <c r="C18" s="75">
        <v>158160679</v>
      </c>
      <c r="D18" s="75">
        <v>22830473</v>
      </c>
      <c r="E18" s="75">
        <v>170543306</v>
      </c>
      <c r="F18" s="75">
        <v>19064029</v>
      </c>
      <c r="G18" s="75">
        <v>16541551</v>
      </c>
    </row>
    <row r="19" spans="1:7" ht="12.75">
      <c r="A19" s="75">
        <v>0</v>
      </c>
      <c r="B19" s="75">
        <v>7429711</v>
      </c>
      <c r="C19" s="75">
        <v>0</v>
      </c>
      <c r="D19" s="75">
        <v>7266723</v>
      </c>
      <c r="E19" s="75">
        <v>0</v>
      </c>
      <c r="F19" s="75">
        <v>5430261</v>
      </c>
      <c r="G19" s="75">
        <v>2048558</v>
      </c>
    </row>
    <row r="20" spans="1:7" ht="12.75">
      <c r="A20" s="75"/>
      <c r="B20" s="75"/>
      <c r="C20" s="75"/>
      <c r="D20" s="75"/>
      <c r="E20" s="75"/>
      <c r="F20" s="75"/>
      <c r="G20" s="75"/>
    </row>
    <row r="21" spans="1:7" ht="12.75">
      <c r="A21" s="75">
        <v>0</v>
      </c>
      <c r="B21" s="75">
        <v>0</v>
      </c>
      <c r="C21" s="75">
        <v>0</v>
      </c>
      <c r="D21" s="75">
        <v>0</v>
      </c>
      <c r="E21" s="75">
        <v>0</v>
      </c>
      <c r="F21" s="75">
        <v>0</v>
      </c>
      <c r="G21" s="75">
        <v>1959</v>
      </c>
    </row>
    <row r="22" spans="1:7" ht="12.75">
      <c r="A22" s="75">
        <v>0</v>
      </c>
      <c r="B22" s="75">
        <v>0</v>
      </c>
      <c r="C22" s="75">
        <v>0</v>
      </c>
      <c r="D22" s="75">
        <v>0</v>
      </c>
      <c r="E22" s="75">
        <v>0</v>
      </c>
      <c r="F22" s="75">
        <v>0</v>
      </c>
      <c r="G22" s="75">
        <v>26114000</v>
      </c>
    </row>
    <row r="23" spans="1:7" ht="12.75">
      <c r="A23" s="75">
        <v>0</v>
      </c>
      <c r="B23" s="75">
        <v>0</v>
      </c>
      <c r="C23" s="75">
        <v>0</v>
      </c>
      <c r="D23" s="75">
        <v>0</v>
      </c>
      <c r="E23" s="75">
        <v>0</v>
      </c>
      <c r="F23" s="75">
        <v>0</v>
      </c>
      <c r="G23" s="75">
        <v>0</v>
      </c>
    </row>
    <row r="24" spans="1:7" ht="12.75">
      <c r="A24" s="75"/>
      <c r="B24" s="75"/>
      <c r="C24" s="75"/>
      <c r="D24" s="75"/>
      <c r="E24" s="75"/>
      <c r="F24" s="75"/>
      <c r="G24" s="75"/>
    </row>
    <row r="25" spans="1:7" s="53" customFormat="1" ht="12.75">
      <c r="A25" s="75">
        <v>25354131147</v>
      </c>
      <c r="B25" s="75">
        <v>15590721536</v>
      </c>
      <c r="C25" s="75">
        <v>25798376499</v>
      </c>
      <c r="D25" s="75">
        <v>15089321324</v>
      </c>
      <c r="E25" s="75">
        <v>24404352106</v>
      </c>
      <c r="F25" s="75">
        <v>11812076481</v>
      </c>
      <c r="G25" s="75">
        <v>2799598054</v>
      </c>
    </row>
    <row r="26" spans="1:7" ht="12.75">
      <c r="A26" s="75">
        <v>4387103053</v>
      </c>
      <c r="B26" s="75">
        <v>990446209</v>
      </c>
      <c r="C26" s="75">
        <v>4337394269</v>
      </c>
      <c r="D26" s="75">
        <v>831039001</v>
      </c>
      <c r="E26" s="75">
        <v>3360484479</v>
      </c>
      <c r="F26" s="75">
        <v>328830603</v>
      </c>
      <c r="G26" s="75">
        <v>80651865</v>
      </c>
    </row>
    <row r="27" spans="1:7" ht="12.75">
      <c r="A27" s="75">
        <v>0</v>
      </c>
      <c r="B27" s="75">
        <v>0</v>
      </c>
      <c r="C27" s="75">
        <v>0</v>
      </c>
      <c r="D27" s="75">
        <v>0</v>
      </c>
      <c r="E27" s="75">
        <v>0</v>
      </c>
      <c r="F27" s="75">
        <v>0</v>
      </c>
      <c r="G27" s="75">
        <v>0</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2014-12-15T06:46:20Z</cp:lastPrinted>
  <dcterms:modified xsi:type="dcterms:W3CDTF">2014-12-15T06:46:25Z</dcterms:modified>
  <cp:category/>
  <cp:version/>
  <cp:contentType/>
  <cp:contentStatus/>
</cp:coreProperties>
</file>