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410" tabRatio="336" activeTab="0"/>
  </bookViews>
  <sheets>
    <sheet name="RAPORT-Ajust10.07.2015" sheetId="1" r:id="rId1"/>
    <sheet name="Sheet2" sheetId="2" r:id="rId2"/>
    <sheet name="Sheet3" sheetId="3" r:id="rId3"/>
  </sheets>
  <definedNames>
    <definedName name="_xlnm.Print_Area" localSheetId="0">'RAPORT-Ajust10.07.2015'!$B$2:$M$53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<sst xmlns="http://schemas.openxmlformats.org/spreadsheetml/2006/main" count="999" uniqueCount="340">
  <si>
    <t>LD1035000293</t>
  </si>
  <si>
    <t/>
  </si>
  <si>
    <t xml:space="preserve"> FIN 27 - Expunerea la riscul ratei dobanzii                                                                        </t>
  </si>
  <si>
    <t xml:space="preserve"> </t>
  </si>
  <si>
    <t>040</t>
  </si>
  <si>
    <t>L</t>
  </si>
  <si>
    <t>LD1211800565</t>
  </si>
  <si>
    <t>//=bnew_tn(1713;;;21070,21073;;;;;1M,3M)</t>
  </si>
  <si>
    <t>LD1125000189</t>
  </si>
  <si>
    <t>LD0725000067</t>
  </si>
  <si>
    <t>LD0612300246</t>
  </si>
  <si>
    <t>LD0820700585</t>
  </si>
  <si>
    <t>20150619</t>
  </si>
  <si>
    <t>LD1109400337</t>
  </si>
  <si>
    <t>20150615</t>
  </si>
  <si>
    <t>BC "Moldova-Agroindbank" S.A.</t>
  </si>
  <si>
    <t>LD1202700460</t>
  </si>
  <si>
    <t>LD1309900217</t>
  </si>
  <si>
    <t>MDL155200049</t>
  </si>
  <si>
    <t>LD1202000139</t>
  </si>
  <si>
    <t>LD1124800556</t>
  </si>
  <si>
    <t>Investitii pastrate pana la scadenta</t>
  </si>
  <si>
    <t>053</t>
  </si>
  <si>
    <t>LD1322600550</t>
  </si>
  <si>
    <t>092</t>
  </si>
  <si>
    <t>010</t>
  </si>
  <si>
    <t>LD1307900411</t>
  </si>
  <si>
    <t>6-9 luni</t>
  </si>
  <si>
    <t>LD1035600328</t>
  </si>
  <si>
    <t>1232800050</t>
  </si>
  <si>
    <t>LD1208100232</t>
  </si>
  <si>
    <t>//=bnew(1193;;;15005)</t>
  </si>
  <si>
    <t>LD0427801537</t>
  </si>
  <si>
    <t>LD1227600273</t>
  </si>
  <si>
    <t>LD1232800488</t>
  </si>
  <si>
    <t>LD1203300392</t>
  </si>
  <si>
    <t>LD0622700105</t>
  </si>
  <si>
    <t>//=bnew(1713;;;15115)</t>
  </si>
  <si>
    <t>LD1219300237</t>
  </si>
  <si>
    <t>MDL155200052</t>
  </si>
  <si>
    <t>LD1115800135</t>
  </si>
  <si>
    <t>1181</t>
  </si>
  <si>
    <t>LD1124500376</t>
  </si>
  <si>
    <t>LD1225100111</t>
  </si>
  <si>
    <t>6M</t>
  </si>
  <si>
    <t>021</t>
  </si>
  <si>
    <t>20121130.1181.LD1233200149</t>
  </si>
  <si>
    <t>062</t>
  </si>
  <si>
    <t>LD1307900424</t>
  </si>
  <si>
    <t>20150401</t>
  </si>
  <si>
    <t>Datorii constituite prin titluri</t>
  </si>
  <si>
    <t>LD1014500511</t>
  </si>
  <si>
    <t>//detsumHV_tot(0;1181,1182,1186;;;;;;;;;20130101,20130131;;;1M,3M)</t>
  </si>
  <si>
    <t>//=bnew_mb(1351,1354,1358;;;21060;1M,3M;;;;;20121201,20121231;,20121130)</t>
  </si>
  <si>
    <t>LD0427801545</t>
  </si>
  <si>
    <t>//=bnew_mb(1092,1094,1096,1099,1151,1153,1161,1163;;;;1M,3M;;;;;20121201,20121231;,20121130)</t>
  </si>
  <si>
    <t>Instrumente derivate detinute pentru tranzactionare</t>
  </si>
  <si>
    <t>LD1204700281</t>
  </si>
  <si>
    <t>=bnew_mb(1192;;;21070,21073;1M,3M;;;;;20121201,20121231;,20121130)</t>
  </si>
  <si>
    <t>110</t>
  </si>
  <si>
    <t>LD1308100415</t>
  </si>
  <si>
    <t>LD1308100419</t>
  </si>
  <si>
    <t>LD0730400057</t>
  </si>
  <si>
    <t>2103</t>
  </si>
  <si>
    <t xml:space="preserve">Active financiare desemnate ca fiind evaluate la valoarea justa prin profit sau pierdere </t>
  </si>
  <si>
    <t>Credite si avansuri</t>
  </si>
  <si>
    <t>032</t>
  </si>
  <si>
    <t>LD1219400109</t>
  </si>
  <si>
    <t>LD1217300073</t>
  </si>
  <si>
    <t>Total obligatiuni financiare</t>
  </si>
  <si>
    <t>LD1305800343</t>
  </si>
  <si>
    <t>20150715</t>
  </si>
  <si>
    <t>2-3 luni</t>
  </si>
  <si>
    <t>//=bnew(1186;;;15103)</t>
  </si>
  <si>
    <t>LD0605500162</t>
  </si>
  <si>
    <t>//=bnew(1182;;;15100)</t>
  </si>
  <si>
    <t>LD1110500169</t>
  </si>
  <si>
    <t>LD1235600157</t>
  </si>
  <si>
    <t>LD1430400238</t>
  </si>
  <si>
    <t>//=bnew(1354;;;5355)</t>
  </si>
  <si>
    <t>20150624</t>
  </si>
  <si>
    <t>LD1202700459</t>
  </si>
  <si>
    <t>140</t>
  </si>
  <si>
    <t>//=bnew_tn(1715;;;21071;;;;;1M,3M)</t>
  </si>
  <si>
    <t>2114</t>
  </si>
  <si>
    <t>LD1218700146</t>
  </si>
  <si>
    <t>Imprumuturi  si creante</t>
  </si>
  <si>
    <t>SELECT SUM(SOLDL) FROM F_MAIB_BALANCE , FBNK_LD_LOANS_AND_DEPOSITS_LOCAL_REF LDL32  WHERE BDATA = 20150630 AND CASE WHEN rtrim(CONTR_ACC_NR)&lt;&gt;'' THEN SUBSTRING(CONTR_ACC_NR,3,10)      ELSE CONTRACT END = SUBSTRING(RTRIM(LDL32.Z_ID),3,10) AND LDL32.Z_ASSOC_ROW=32  AND RTRIM(LTRIM(SUBSTRING(LDL32.LOCAL_REF,1,8))) BETWEEN 20200701 AND 99999999 AND (RATA = 0) AND (SINT = '2099' OR SINT = '2105' OR SINT = '2116' OR SINT = '2125')</t>
  </si>
  <si>
    <t>//=bnew(1181;;;15110)</t>
  </si>
  <si>
    <t>LD1221200543</t>
  </si>
  <si>
    <t>LD1221200508</t>
  </si>
  <si>
    <t>043</t>
  </si>
  <si>
    <t>//=bnew(1191;;;15511)</t>
  </si>
  <si>
    <t>LD0708700295</t>
  </si>
  <si>
    <t>//=bnew_mb(1221;;;21071;1M,3M;;;;;20121201,20121231;,20121130)</t>
  </si>
  <si>
    <t>LD1232800490</t>
  </si>
  <si>
    <t>//=detsumHV_tot(0;1181,1182,1186;;;;;;;;;20121201,20121231;;;1M,3M)</t>
  </si>
  <si>
    <t>//=abs(bnew(1001-1008))</t>
  </si>
  <si>
    <t>LD1102100184</t>
  </si>
  <si>
    <t>20150616</t>
  </si>
  <si>
    <t>LD1207200541</t>
  </si>
  <si>
    <t>LD1130600450</t>
  </si>
  <si>
    <t>20150612</t>
  </si>
  <si>
    <t>MDL151100001</t>
  </si>
  <si>
    <t>MDL155200046</t>
  </si>
  <si>
    <t>LD1222300087</t>
  </si>
  <si>
    <t>MDL155200001</t>
  </si>
  <si>
    <t>20150515</t>
  </si>
  <si>
    <t>//=bnew_tn(1707;;;21065;;;;;1M,3M)</t>
  </si>
  <si>
    <t>LD1124500325</t>
  </si>
  <si>
    <t>LD1314000640</t>
  </si>
  <si>
    <t>095</t>
  </si>
  <si>
    <t>050</t>
  </si>
  <si>
    <t>Numerar si echivalente de numerar</t>
  </si>
  <si>
    <t>091</t>
  </si>
  <si>
    <t>LD1216700084</t>
  </si>
  <si>
    <t>20121130.1181.LD1232500090</t>
  </si>
  <si>
    <t>LD1136400443</t>
  </si>
  <si>
    <t>mai mult de 5 ani</t>
  </si>
  <si>
    <t>la data din 30 iunie 2015</t>
  </si>
  <si>
    <t>MDL155200012</t>
  </si>
  <si>
    <t>1-2  luni</t>
  </si>
  <si>
    <t>MDL155200051</t>
  </si>
  <si>
    <t>LD1124800587</t>
  </si>
  <si>
    <t>LD1117500179</t>
  </si>
  <si>
    <t>022</t>
  </si>
  <si>
    <t>LD1316300404</t>
  </si>
  <si>
    <t>805</t>
  </si>
  <si>
    <t>061</t>
  </si>
  <si>
    <t>//=bnew(1096;;;5096)</t>
  </si>
  <si>
    <t>//=bnew(1094;;;5094)</t>
  </si>
  <si>
    <t>//=bnew(1156;;;15524)</t>
  </si>
  <si>
    <t>//=bnew(1155;;;15514)</t>
  </si>
  <si>
    <t>LD32.Z_ID</t>
  </si>
  <si>
    <t>//=bnew(1092;;;5092)</t>
  </si>
  <si>
    <t>Alte active financiare</t>
  </si>
  <si>
    <t>MDL</t>
  </si>
  <si>
    <t>//=bnew_mb(1192;;;21070,21073;1M,3M;;;;;20121201,20121231;,20121130)</t>
  </si>
  <si>
    <t>//=bnew(1099;;;5099)</t>
  </si>
  <si>
    <t>Active financiare detinute pentru tranzactionare</t>
  </si>
  <si>
    <t>2104</t>
  </si>
  <si>
    <t>031</t>
  </si>
  <si>
    <t>LD1217800394</t>
  </si>
  <si>
    <t>//=bnew(1097;;mdl)</t>
  </si>
  <si>
    <t>LD1123800253</t>
  </si>
  <si>
    <t>Instrumente de datorie</t>
  </si>
  <si>
    <t>LD1512800063/5Y</t>
  </si>
  <si>
    <t>LD0915500796</t>
  </si>
  <si>
    <t>LD1132500725</t>
  </si>
  <si>
    <t>LD0427801555</t>
  </si>
  <si>
    <t>LD0727100517</t>
  </si>
  <si>
    <t>Active financiare disponibile pentru vinzare</t>
  </si>
  <si>
    <t>LD1220000146</t>
  </si>
  <si>
    <t>LD1232800050</t>
  </si>
  <si>
    <t>MB.BDATA</t>
  </si>
  <si>
    <t>//=bnew(1701,1704)</t>
  </si>
  <si>
    <t>20121130.1181.LD1233500101</t>
  </si>
  <si>
    <t>LD0828400219</t>
  </si>
  <si>
    <t>MDL155200034</t>
  </si>
  <si>
    <t>//=abs(bnew(1031-1036,1061-1063,1091,1093,1095))</t>
  </si>
  <si>
    <t>Rezerva minima obligatorie aferenta mijloacelor atrase in moneda liber convertibila</t>
  </si>
  <si>
    <t>LD1210400111</t>
  </si>
  <si>
    <t>2113</t>
  </si>
  <si>
    <t>042</t>
  </si>
  <si>
    <t>B</t>
  </si>
  <si>
    <t>2</t>
  </si>
  <si>
    <t>9-12 luni</t>
  </si>
  <si>
    <t>LD1335300390</t>
  </si>
  <si>
    <t>LD1211800563</t>
  </si>
  <si>
    <t>LD1232500090</t>
  </si>
  <si>
    <t>//=bnew_mb(1192;;;21070,21073;1M,3M;;;;;20130201,20130228;,20121130)</t>
  </si>
  <si>
    <t>1-5 ani</t>
  </si>
  <si>
    <t>LD1114600496</t>
  </si>
  <si>
    <t>//=bnew_mb(1351,1354,1358;;;21060;1M,3M;;;;;20130101,20130131;,20121130)</t>
  </si>
  <si>
    <t>LD1203300383</t>
  </si>
  <si>
    <t>//=bnew_mb(1092,1094,1096,1099,1151,1153,1161,1163;;;;1M,3M;;;;;20130101,20130131;,20121130)</t>
  </si>
  <si>
    <t>MDL155200043</t>
  </si>
  <si>
    <t>LD1124800517</t>
  </si>
  <si>
    <t>LD1207400359</t>
  </si>
  <si>
    <t>Depozite</t>
  </si>
  <si>
    <t>LD1335300223</t>
  </si>
  <si>
    <t>LD1011800439</t>
  </si>
  <si>
    <t>LD1220800069</t>
  </si>
  <si>
    <t>LD1220800065</t>
  </si>
  <si>
    <t>LD1204100124</t>
  </si>
  <si>
    <t>MD</t>
  </si>
  <si>
    <t>090</t>
  </si>
  <si>
    <t>1Y</t>
  </si>
  <si>
    <t>LD1205800407</t>
  </si>
  <si>
    <t>1M</t>
  </si>
  <si>
    <t>094</t>
  </si>
  <si>
    <t>051</t>
  </si>
  <si>
    <t>LD1325900712</t>
  </si>
  <si>
    <t>LD1409700402</t>
  </si>
  <si>
    <t>LD1134600401</t>
  </si>
  <si>
    <t>20150301</t>
  </si>
  <si>
    <t>Pozitii scurte</t>
  </si>
  <si>
    <t>//=bnew(1351;;;5352)</t>
  </si>
  <si>
    <t>LD1203300390</t>
  </si>
  <si>
    <t>LD1203300355</t>
  </si>
  <si>
    <t>LD0820700594</t>
  </si>
  <si>
    <t>Total active financiare</t>
  </si>
  <si>
    <t>LD1031200480</t>
  </si>
  <si>
    <t>LD1335400056</t>
  </si>
  <si>
    <t>LD1124800504</t>
  </si>
  <si>
    <t>1233200149</t>
  </si>
  <si>
    <t>MDL155200013</t>
  </si>
  <si>
    <t>Alte datorii financiare</t>
  </si>
  <si>
    <t>//=bnew(1157;;;15709)</t>
  </si>
  <si>
    <t>060</t>
  </si>
  <si>
    <t>023</t>
  </si>
  <si>
    <t>LD1206100152</t>
  </si>
  <si>
    <t>LD1116500277</t>
  </si>
  <si>
    <t>LD1103500347</t>
  </si>
  <si>
    <t>LD1124500508</t>
  </si>
  <si>
    <t>LD1204700287</t>
  </si>
  <si>
    <t>LD0621600132</t>
  </si>
  <si>
    <t>LD1114600503</t>
  </si>
  <si>
    <t>//=bnew(1166;;;15527)</t>
  </si>
  <si>
    <t>//=bnew(1165;;;15517)</t>
  </si>
  <si>
    <t>20150201</t>
  </si>
  <si>
    <t>//=bnew_mb(1221;;;21071;1M,3M;;;;;20130201,20130228;,20121130)</t>
  </si>
  <si>
    <t>//=bnew(1221;;;15150,7190)</t>
  </si>
  <si>
    <t>Alte  datorii financiare</t>
  </si>
  <si>
    <t>LD1233500101</t>
  </si>
  <si>
    <t>20121130.1181.LD1232800050</t>
  </si>
  <si>
    <t>//=bnew(1815)</t>
  </si>
  <si>
    <t>LD0613200262</t>
  </si>
  <si>
    <t>LD1223300801</t>
  </si>
  <si>
    <t>LD1221200530</t>
  </si>
  <si>
    <t>1012</t>
  </si>
  <si>
    <t>030</t>
  </si>
  <si>
    <t>Total</t>
  </si>
  <si>
    <t>LD1124500614</t>
  </si>
  <si>
    <t>LD0610400225</t>
  </si>
  <si>
    <t>//detsumHV_tot(0;1181,1182,1186;;;;;;;;;20130201,20130228;;;1M,3M)</t>
  </si>
  <si>
    <t>//=bnew(1727)</t>
  </si>
  <si>
    <t>20150323</t>
  </si>
  <si>
    <t>//=bnew(1168;;;15712)</t>
  </si>
  <si>
    <t>LD1203300330</t>
  </si>
  <si>
    <t>MB.SINT</t>
  </si>
  <si>
    <t>//=bnew(1359;;;11827)</t>
  </si>
  <si>
    <t>20150212</t>
  </si>
  <si>
    <t>LD1202700457</t>
  </si>
  <si>
    <t>Decalaje de dobinda</t>
  </si>
  <si>
    <t>LD1219500075</t>
  </si>
  <si>
    <t>LD1217800511</t>
  </si>
  <si>
    <t>LD32.LOCAL_REF</t>
  </si>
  <si>
    <t>LD1207400368</t>
  </si>
  <si>
    <t>NOTNAB</t>
  </si>
  <si>
    <t>pina la 1 luna</t>
  </si>
  <si>
    <t>LD1423100267</t>
  </si>
  <si>
    <t>20150115</t>
  </si>
  <si>
    <t>LD0906400836</t>
  </si>
  <si>
    <t>TR</t>
  </si>
  <si>
    <t>041</t>
  </si>
  <si>
    <t>A</t>
  </si>
  <si>
    <t>LD1326000512</t>
  </si>
  <si>
    <t>LD</t>
  </si>
  <si>
    <t>080</t>
  </si>
  <si>
    <t>LD1413900130</t>
  </si>
  <si>
    <t>LD.Z_ID</t>
  </si>
  <si>
    <t>//=bnew(1707;;;5120)</t>
  </si>
  <si>
    <t>20150315</t>
  </si>
  <si>
    <t>1233500101</t>
  </si>
  <si>
    <t>//=bnew_mb(1092,1094,1096,1099,1151,1153,1161,1163;;;;1M,3M;;;;;20130201,20130228;,20121130)</t>
  </si>
  <si>
    <t>LD1517700067/5Y</t>
  </si>
  <si>
    <t>//=bnew(1711;;;7050,7054,15115)</t>
  </si>
  <si>
    <t>20150610</t>
  </si>
  <si>
    <t>//=bnew_mb(1351,1354,1358;;;21060;1M,3M;;;;;20130201,20130228;,20121130)</t>
  </si>
  <si>
    <t>//=bnew(1331-1344)</t>
  </si>
  <si>
    <t>//=bnew(1814;;;15721)</t>
  </si>
  <si>
    <t>//=bnew_tn(1728;;;21060;;;;;1M,3M)</t>
  </si>
  <si>
    <t>Cod pozitie</t>
  </si>
  <si>
    <t>LD1436400376</t>
  </si>
  <si>
    <t>Datorii financiare evaluate la cost amortizat</t>
  </si>
  <si>
    <t>AGRNMD2X</t>
  </si>
  <si>
    <t>LD1436400372</t>
  </si>
  <si>
    <t>//=bnew_mb(1192;;;21070,21073;1M,3M;;;;;20130101,20130131;,20121130)</t>
  </si>
  <si>
    <t>5Y</t>
  </si>
  <si>
    <t>093</t>
  </si>
  <si>
    <t>LD1314000642</t>
  </si>
  <si>
    <t>Carolina Semeniuc</t>
  </si>
  <si>
    <t>052</t>
  </si>
  <si>
    <t>LD1325900715</t>
  </si>
  <si>
    <t>Unitatea de masura,  lei</t>
  </si>
  <si>
    <t>LD1118700458</t>
  </si>
  <si>
    <t>LD1134300411</t>
  </si>
  <si>
    <t>LD1208100237</t>
  </si>
  <si>
    <t>LD1305800360</t>
  </si>
  <si>
    <t>//=bnew_tn(1192;;;;;;;;1M,3M)</t>
  </si>
  <si>
    <t>LD1133500243</t>
  </si>
  <si>
    <t>LD1.LOCAL_REF</t>
  </si>
  <si>
    <t>Datorii financiare detinute pentru tranzactionare</t>
  </si>
  <si>
    <t>LD1232800489</t>
  </si>
  <si>
    <t>LD1204700274</t>
  </si>
  <si>
    <t>LD1107700147</t>
  </si>
  <si>
    <t>LD1124800585</t>
  </si>
  <si>
    <t>MDL155200010</t>
  </si>
  <si>
    <t>LD0815500494</t>
  </si>
  <si>
    <t>024</t>
  </si>
  <si>
    <t>LD1514200133/5Y</t>
  </si>
  <si>
    <t>LD0809400337</t>
  </si>
  <si>
    <t>020</t>
  </si>
  <si>
    <t>LD1124500600</t>
  </si>
  <si>
    <t xml:space="preserve">Depozite </t>
  </si>
  <si>
    <t>LIVED</t>
  </si>
  <si>
    <t>//=bnew(1715;;;7190)</t>
  </si>
  <si>
    <t>//=bnew_mb(1221;;;21071;1M,3M;;;;;20130101,20130131;,20121130)</t>
  </si>
  <si>
    <t>//=bnew(1822;;;11900,11902)</t>
  </si>
  <si>
    <t>3-6 luni</t>
  </si>
  <si>
    <t>LD1104200221</t>
  </si>
  <si>
    <t>LD1131900339</t>
  </si>
  <si>
    <t>LD1116800245</t>
  </si>
  <si>
    <t>MB.SOLDL</t>
  </si>
  <si>
    <t>LD1135600642</t>
  </si>
  <si>
    <t>LD1124500383</t>
  </si>
  <si>
    <t>033</t>
  </si>
  <si>
    <t>LD0906400807</t>
  </si>
  <si>
    <t>1015</t>
  </si>
  <si>
    <t>Serghei Cebotari</t>
  </si>
  <si>
    <t>070</t>
  </si>
  <si>
    <t>LD1101700598</t>
  </si>
  <si>
    <t>LD1209000625</t>
  </si>
  <si>
    <t>LD1124500613</t>
  </si>
  <si>
    <t>SELECT MB.CONTR_ACC_NR,MB.SOLD,MB.SOLDL, MB.SECTOR, MB.INDUSTRY, MB.TENOR, LD.FEE_PAY_ACCOUNT  FROM F_MAIB_BALANCE MB  LEFT OUTER JOIN FBNK_LD_LOANS_AND_DEPOSITS LD ON (MB.CONTR_ACC_NR=LD.Z_ID)  WHERE MB.BDATA = 20150630 AND MB.SOLDL&lt;&gt;0 AND SUBSTRING(MB.SINT,1,2) &lt;&gt;'17' AND SUBSTRING(MB.SINT,1,2) &lt;&gt;'27'  AND (MB.CATEGORY = 21070 OR MB.CATEGORY = 21073) ORDER BY LD.FEE_PAY_ACCOUNT</t>
  </si>
  <si>
    <t>LD1516300097/5Y</t>
  </si>
  <si>
    <t>LD1033300619</t>
  </si>
  <si>
    <t>LD1233200149</t>
  </si>
  <si>
    <t>LD0828400110</t>
  </si>
  <si>
    <t>LD0909100525</t>
  </si>
  <si>
    <t>Instrumente de capitaluri proprii</t>
  </si>
  <si>
    <t>20150211</t>
  </si>
  <si>
    <t>//=bnew(1167;;;15003)</t>
  </si>
  <si>
    <t>//=bnew(1728;;;2010)</t>
  </si>
  <si>
    <t>//=bnew(1712;;;7055,7059)</t>
  </si>
  <si>
    <t>Fara dobinda</t>
  </si>
  <si>
    <t>Datorii financiare desemnate ca fiind evaluate la valoare justa prin profit sau pierdere</t>
  </si>
  <si>
    <t>Conducatorul bancii    ____________________</t>
  </si>
  <si>
    <t>Contabil-sef                 _____________________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</si>
</sst>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"/>
    <numFmt numFmtId="175" formatCode="#0.0"/>
    <numFmt numFmtId="176" formatCode="#0"/>
    <numFmt numFmtId="177" formatCode="#,##0.0"/>
    <numFmt numFmtId="178" formatCode="#0.000000000000000"/>
    <numFmt numFmtId="179" formatCode="#0.00000000000000"/>
    <numFmt numFmtId="180" formatCode="#0.0000000000000"/>
    <numFmt numFmtId="181" formatCode="#0.000000000000"/>
    <numFmt numFmtId="182" formatCode="#0.00000000000"/>
    <numFmt numFmtId="183" formatCode="#0.0000000000"/>
    <numFmt numFmtId="184" formatCode="#0.000000000"/>
    <numFmt numFmtId="185" formatCode="#0.00000000"/>
    <numFmt numFmtId="186" formatCode="#0.0000000"/>
    <numFmt numFmtId="187" formatCode="#0.000000"/>
    <numFmt numFmtId="188" formatCode="#0.00000"/>
    <numFmt numFmtId="189" formatCode="#0.0000"/>
    <numFmt numFmtId="190" formatCode="#0.000"/>
    <numFmt numFmtId="191" formatCode="#0.000000000000000000"/>
    <numFmt numFmtId="192" formatCode="#0.00000000000000000"/>
    <numFmt numFmtId="193" formatCode="#0.0000000000000000"/>
    <numFmt numFmtId="194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2" fillId="33" borderId="14" xfId="0" applyNumberFormat="1" applyFont="1" applyFill="1" applyBorder="1" applyAlignment="1" applyProtection="1">
      <alignment horizontal="center" vertical="center" wrapText="1"/>
      <protection/>
    </xf>
    <xf numFmtId="0" fontId="22" fillId="33" borderId="15" xfId="0" applyNumberFormat="1" applyFont="1" applyFill="1" applyBorder="1" applyAlignment="1" applyProtection="1">
      <alignment horizontal="center" vertical="center" wrapText="1"/>
      <protection/>
    </xf>
    <xf numFmtId="0" fontId="22" fillId="33" borderId="16" xfId="0" applyNumberFormat="1" applyFont="1" applyFill="1" applyBorder="1" applyAlignment="1" applyProtection="1">
      <alignment horizontal="center" vertical="center" wrapText="1"/>
      <protection/>
    </xf>
    <xf numFmtId="0" fontId="22" fillId="33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 applyProtection="1">
      <alignment horizontal="right" wrapText="1"/>
      <protection/>
    </xf>
    <xf numFmtId="3" fontId="22" fillId="0" borderId="10" xfId="0" applyNumberFormat="1" applyFont="1" applyFill="1" applyBorder="1" applyAlignment="1" applyProtection="1">
      <alignment horizontal="right"/>
      <protection/>
    </xf>
    <xf numFmtId="3" fontId="23" fillId="0" borderId="10" xfId="0" applyNumberFormat="1" applyFont="1" applyFill="1" applyBorder="1" applyAlignment="1" applyProtection="1">
      <alignment horizontal="right"/>
      <protection/>
    </xf>
    <xf numFmtId="3" fontId="23" fillId="0" borderId="12" xfId="0" applyNumberFormat="1" applyFont="1" applyFill="1" applyBorder="1" applyAlignment="1" applyProtection="1">
      <alignment horizontal="right"/>
      <protection/>
    </xf>
    <xf numFmtId="3" fontId="23" fillId="0" borderId="10" xfId="0" applyNumberFormat="1" applyFont="1" applyFill="1" applyBorder="1" applyAlignment="1" applyProtection="1">
      <alignment horizontal="right" wrapText="1"/>
      <protection/>
    </xf>
    <xf numFmtId="3" fontId="22" fillId="0" borderId="12" xfId="0" applyNumberFormat="1" applyFont="1" applyFill="1" applyBorder="1" applyAlignment="1" applyProtection="1">
      <alignment horizontal="right"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2" fillId="34" borderId="10" xfId="0" applyNumberFormat="1" applyFont="1" applyFill="1" applyBorder="1" applyAlignment="1" applyProtection="1">
      <alignment horizontal="right"/>
      <protection/>
    </xf>
    <xf numFmtId="3" fontId="22" fillId="34" borderId="12" xfId="0" applyNumberFormat="1" applyFont="1" applyFill="1" applyBorder="1" applyAlignment="1" applyProtection="1">
      <alignment horizontal="right"/>
      <protection/>
    </xf>
    <xf numFmtId="3" fontId="23" fillId="0" borderId="10" xfId="0" applyNumberFormat="1" applyFont="1" applyFill="1" applyBorder="1" applyAlignment="1" applyProtection="1">
      <alignment horizontal="right" vertical="center"/>
      <protection/>
    </xf>
    <xf numFmtId="3" fontId="23" fillId="0" borderId="12" xfId="0" applyNumberFormat="1" applyFont="1" applyFill="1" applyBorder="1" applyAlignment="1" applyProtection="1">
      <alignment horizontal="right" vertical="center"/>
      <protection/>
    </xf>
    <xf numFmtId="3" fontId="22" fillId="0" borderId="17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Alignment="1">
      <alignment wrapText="1"/>
    </xf>
    <xf numFmtId="0" fontId="23" fillId="0" borderId="0" xfId="0" applyNumberFormat="1" applyFont="1" applyAlignment="1">
      <alignment/>
    </xf>
    <xf numFmtId="4" fontId="24" fillId="35" borderId="0" xfId="0" applyNumberFormat="1" applyFont="1" applyFill="1" applyAlignment="1">
      <alignment/>
    </xf>
    <xf numFmtId="0" fontId="24" fillId="35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22" fillId="0" borderId="0" xfId="0" applyNumberFormat="1" applyFont="1" applyAlignment="1">
      <alignment horizontal="left"/>
    </xf>
    <xf numFmtId="0" fontId="22" fillId="0" borderId="0" xfId="0" applyNumberFormat="1" applyFont="1" applyFill="1" applyAlignment="1" applyProtection="1">
      <alignment wrapText="1"/>
      <protection/>
    </xf>
    <xf numFmtId="0" fontId="23" fillId="0" borderId="0" xfId="0" applyNumberFormat="1" applyFont="1" applyAlignment="1">
      <alignment horizontal="right"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wrapText="1"/>
      <protection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0" fontId="23" fillId="0" borderId="10" xfId="0" applyNumberFormat="1" applyFont="1" applyFill="1" applyBorder="1" applyAlignment="1" applyProtection="1">
      <alignment wrapText="1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2" fillId="34" borderId="11" xfId="0" applyNumberFormat="1" applyFont="1" applyFill="1" applyBorder="1" applyAlignment="1" applyProtection="1">
      <alignment horizontal="center"/>
      <protection/>
    </xf>
    <xf numFmtId="0" fontId="22" fillId="34" borderId="10" xfId="0" applyNumberFormat="1" applyFont="1" applyFill="1" applyBorder="1" applyAlignment="1" applyProtection="1">
      <alignment wrapText="1"/>
      <protection/>
    </xf>
    <xf numFmtId="0" fontId="22" fillId="0" borderId="18" xfId="0" applyNumberFormat="1" applyFont="1" applyFill="1" applyBorder="1" applyAlignment="1" applyProtection="1">
      <alignment horizontal="center"/>
      <protection/>
    </xf>
    <xf numFmtId="0" fontId="22" fillId="0" borderId="17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Alignment="1" applyProtection="1">
      <alignment/>
      <protection/>
    </xf>
    <xf numFmtId="0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2" fillId="33" borderId="11" xfId="0" applyNumberFormat="1" applyFont="1" applyFill="1" applyBorder="1" applyAlignment="1">
      <alignment horizontal="center"/>
    </xf>
    <xf numFmtId="0" fontId="22" fillId="33" borderId="12" xfId="0" applyNumberFormat="1" applyFont="1" applyFill="1" applyBorder="1" applyAlignment="1" applyProtection="1">
      <alignment horizontal="center" wrapText="1"/>
      <protection/>
    </xf>
    <xf numFmtId="3" fontId="22" fillId="0" borderId="19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="60" zoomScalePageLayoutView="0" workbookViewId="0" topLeftCell="A1">
      <selection activeCell="C4" sqref="C4"/>
    </sheetView>
  </sheetViews>
  <sheetFormatPr defaultColWidth="9.140625" defaultRowHeight="12.75"/>
  <cols>
    <col min="1" max="1" width="4.7109375" style="17" customWidth="1"/>
    <col min="2" max="2" width="11.00390625" style="17" customWidth="1"/>
    <col min="3" max="3" width="62.8515625" style="17" customWidth="1"/>
    <col min="4" max="4" width="19.57421875" style="17" customWidth="1"/>
    <col min="5" max="5" width="17.57421875" style="17" customWidth="1"/>
    <col min="6" max="6" width="17.28125" style="17" customWidth="1"/>
    <col min="7" max="7" width="17.7109375" style="17" customWidth="1"/>
    <col min="8" max="8" width="18.28125" style="17" customWidth="1"/>
    <col min="9" max="9" width="18.8515625" style="17" customWidth="1"/>
    <col min="10" max="10" width="19.140625" style="17" customWidth="1"/>
    <col min="11" max="11" width="17.57421875" style="17" customWidth="1"/>
    <col min="12" max="12" width="18.421875" style="17" customWidth="1"/>
    <col min="13" max="13" width="19.140625" style="39" customWidth="1"/>
    <col min="14" max="14" width="18.28125" style="17" customWidth="1"/>
    <col min="15" max="250" width="9.140625" style="17" customWidth="1"/>
    <col min="251" max="16384" width="9.140625" style="17" customWidth="1"/>
  </cols>
  <sheetData>
    <row r="1" spans="1:18" ht="18">
      <c r="A1" s="34" t="s">
        <v>5</v>
      </c>
      <c r="B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7"/>
      <c r="P1" s="37"/>
      <c r="Q1" s="37"/>
      <c r="R1" s="35"/>
    </row>
    <row r="2" spans="1:18" ht="18" customHeight="1">
      <c r="A2" s="35"/>
      <c r="B2" s="35"/>
      <c r="C2" s="38" t="s">
        <v>15</v>
      </c>
      <c r="D2" s="35"/>
      <c r="E2" s="35"/>
      <c r="F2" s="35"/>
      <c r="G2" s="39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0.25" customHeight="1">
      <c r="A3" s="35"/>
      <c r="B3" s="35"/>
      <c r="C3" s="38" t="s">
        <v>276</v>
      </c>
      <c r="D3" s="35"/>
      <c r="G3" s="1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">
      <c r="A4" s="35"/>
      <c r="B4" s="35"/>
      <c r="C4" s="35"/>
      <c r="E4" s="35"/>
      <c r="F4" s="40" t="s">
        <v>2</v>
      </c>
      <c r="J4" s="35"/>
      <c r="K4" s="35"/>
      <c r="L4" s="35"/>
      <c r="M4" s="35"/>
      <c r="N4" s="35"/>
      <c r="O4" s="35"/>
      <c r="P4" s="35"/>
      <c r="Q4" s="35"/>
      <c r="R4" s="35"/>
    </row>
    <row r="5" spans="1:18" ht="17.25" customHeight="1">
      <c r="A5" s="35"/>
      <c r="B5" s="35"/>
      <c r="C5" s="35"/>
      <c r="E5" s="35"/>
      <c r="G5" s="16" t="s">
        <v>119</v>
      </c>
      <c r="H5" s="41"/>
      <c r="I5" s="41"/>
      <c r="J5" s="41"/>
      <c r="K5" s="35"/>
      <c r="L5" s="35"/>
      <c r="M5" s="35"/>
      <c r="N5" s="35"/>
      <c r="O5" s="35"/>
      <c r="P5" s="35"/>
      <c r="Q5" s="35"/>
      <c r="R5" s="35"/>
    </row>
    <row r="6" spans="1:18" ht="14.2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L6" s="35"/>
      <c r="M6" s="42" t="s">
        <v>285</v>
      </c>
      <c r="N6" s="35"/>
      <c r="O6" s="35"/>
      <c r="P6" s="35"/>
      <c r="Q6" s="35"/>
      <c r="R6" s="35"/>
    </row>
    <row r="7" spans="1:18" ht="36">
      <c r="A7" s="35"/>
      <c r="B7" s="18" t="s">
        <v>273</v>
      </c>
      <c r="C7" s="19"/>
      <c r="D7" s="19" t="s">
        <v>250</v>
      </c>
      <c r="E7" s="19" t="s">
        <v>121</v>
      </c>
      <c r="F7" s="19" t="s">
        <v>72</v>
      </c>
      <c r="G7" s="19" t="s">
        <v>310</v>
      </c>
      <c r="H7" s="19" t="s">
        <v>27</v>
      </c>
      <c r="I7" s="19" t="s">
        <v>166</v>
      </c>
      <c r="J7" s="19" t="s">
        <v>171</v>
      </c>
      <c r="K7" s="19" t="s">
        <v>118</v>
      </c>
      <c r="L7" s="19" t="s">
        <v>336</v>
      </c>
      <c r="M7" s="20" t="s">
        <v>232</v>
      </c>
      <c r="N7" s="35"/>
      <c r="O7" s="35"/>
      <c r="P7" s="35"/>
      <c r="Q7" s="35"/>
      <c r="R7" s="35"/>
    </row>
    <row r="8" spans="1:18" ht="18">
      <c r="A8" s="35"/>
      <c r="B8" s="63" t="s">
        <v>256</v>
      </c>
      <c r="C8" s="21" t="s">
        <v>164</v>
      </c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64">
        <v>10</v>
      </c>
      <c r="N8" s="35"/>
      <c r="O8" s="35"/>
      <c r="P8" s="35"/>
      <c r="Q8" s="35"/>
      <c r="R8" s="35"/>
    </row>
    <row r="9" spans="1:18" ht="21.75" customHeight="1">
      <c r="A9" s="38"/>
      <c r="B9" s="43" t="s">
        <v>25</v>
      </c>
      <c r="C9" s="44" t="s">
        <v>113</v>
      </c>
      <c r="D9" s="22">
        <v>4574434454</v>
      </c>
      <c r="E9" s="23">
        <v>32528133</v>
      </c>
      <c r="F9" s="22">
        <v>27229660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405638491</v>
      </c>
      <c r="M9" s="27">
        <f>SUM(D9:L9)</f>
        <v>5039830738</v>
      </c>
      <c r="N9" s="38"/>
      <c r="O9" s="35"/>
      <c r="P9" s="35"/>
      <c r="Q9" s="35"/>
      <c r="R9" s="35"/>
    </row>
    <row r="10" spans="1:18" ht="36">
      <c r="A10" s="38"/>
      <c r="B10" s="43" t="s">
        <v>303</v>
      </c>
      <c r="C10" s="45" t="s">
        <v>139</v>
      </c>
      <c r="D10" s="23">
        <f aca="true" t="shared" si="0" ref="D10:K10">SUM(D11:D14)</f>
        <v>4921034</v>
      </c>
      <c r="E10" s="23">
        <f t="shared" si="0"/>
        <v>0</v>
      </c>
      <c r="F10" s="23">
        <f t="shared" si="0"/>
        <v>0</v>
      </c>
      <c r="G10" s="23">
        <f t="shared" si="0"/>
        <v>48324488</v>
      </c>
      <c r="H10" s="23">
        <f t="shared" si="0"/>
        <v>0</v>
      </c>
      <c r="I10" s="23">
        <f t="shared" si="0"/>
        <v>6755046</v>
      </c>
      <c r="J10" s="23">
        <f t="shared" si="0"/>
        <v>0</v>
      </c>
      <c r="K10" s="23">
        <f t="shared" si="0"/>
        <v>0</v>
      </c>
      <c r="L10" s="23">
        <v>0</v>
      </c>
      <c r="M10" s="27">
        <f>SUM(D10:L10)</f>
        <v>60000568</v>
      </c>
      <c r="N10" s="38"/>
      <c r="O10" s="35"/>
      <c r="P10" s="35"/>
      <c r="Q10" s="35"/>
      <c r="R10" s="35"/>
    </row>
    <row r="11" spans="1:18" ht="21" customHeight="1">
      <c r="A11" s="35"/>
      <c r="B11" s="46" t="s">
        <v>45</v>
      </c>
      <c r="C11" s="47" t="s">
        <v>56</v>
      </c>
      <c r="D11" s="24">
        <v>-59966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5">
        <f>SUM(D11:L11)</f>
        <v>-59966</v>
      </c>
      <c r="N11" s="35"/>
      <c r="O11" s="35"/>
      <c r="P11" s="35"/>
      <c r="Q11" s="35"/>
      <c r="R11" s="35"/>
    </row>
    <row r="12" spans="1:18" ht="21" customHeight="1">
      <c r="A12" s="35"/>
      <c r="B12" s="46" t="s">
        <v>125</v>
      </c>
      <c r="C12" s="48" t="s">
        <v>331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5">
        <f>SUM(D12:L12)</f>
        <v>0</v>
      </c>
      <c r="N12" s="35"/>
      <c r="O12" s="35"/>
      <c r="P12" s="35"/>
      <c r="Q12" s="35"/>
      <c r="R12" s="35"/>
    </row>
    <row r="13" spans="1:18" ht="21" customHeight="1">
      <c r="A13" s="35"/>
      <c r="B13" s="46" t="s">
        <v>210</v>
      </c>
      <c r="C13" s="48" t="s">
        <v>145</v>
      </c>
      <c r="D13" s="24">
        <v>4981000</v>
      </c>
      <c r="E13" s="24">
        <v>0</v>
      </c>
      <c r="F13" s="26">
        <v>0</v>
      </c>
      <c r="G13" s="24">
        <v>48324488</v>
      </c>
      <c r="H13" s="24">
        <v>0</v>
      </c>
      <c r="I13" s="24">
        <v>6755046</v>
      </c>
      <c r="J13" s="24">
        <v>0</v>
      </c>
      <c r="K13" s="24">
        <v>0</v>
      </c>
      <c r="L13" s="24">
        <v>0</v>
      </c>
      <c r="M13" s="25">
        <f>SUM(D13:L13)</f>
        <v>60060534</v>
      </c>
      <c r="N13" s="35"/>
      <c r="O13" s="35"/>
      <c r="P13" s="35"/>
      <c r="Q13" s="35"/>
      <c r="R13" s="35"/>
    </row>
    <row r="14" spans="1:18" ht="21" customHeight="1">
      <c r="A14" s="35"/>
      <c r="B14" s="46" t="s">
        <v>300</v>
      </c>
      <c r="C14" s="48" t="s">
        <v>65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5">
        <v>0</v>
      </c>
      <c r="N14" s="35"/>
      <c r="O14" s="35"/>
      <c r="P14" s="35"/>
      <c r="Q14" s="35"/>
      <c r="R14" s="35"/>
    </row>
    <row r="15" spans="1:18" ht="36.75" customHeight="1">
      <c r="A15" s="38"/>
      <c r="B15" s="43" t="s">
        <v>231</v>
      </c>
      <c r="C15" s="49" t="s">
        <v>64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7">
        <v>0</v>
      </c>
      <c r="N15" s="38"/>
      <c r="O15" s="35"/>
      <c r="P15" s="35"/>
      <c r="Q15" s="35"/>
      <c r="R15" s="35"/>
    </row>
    <row r="16" spans="1:18" ht="21.75" customHeight="1">
      <c r="A16" s="35"/>
      <c r="B16" s="46" t="s">
        <v>141</v>
      </c>
      <c r="C16" s="48" t="s">
        <v>331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5">
        <v>0</v>
      </c>
      <c r="N16" s="35"/>
      <c r="O16" s="35"/>
      <c r="P16" s="35"/>
      <c r="Q16" s="35"/>
      <c r="R16" s="35"/>
    </row>
    <row r="17" spans="1:18" ht="21.75" customHeight="1">
      <c r="A17" s="35"/>
      <c r="B17" s="46" t="s">
        <v>66</v>
      </c>
      <c r="C17" s="48" t="s">
        <v>145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5">
        <v>0</v>
      </c>
      <c r="N17" s="35"/>
      <c r="O17" s="35"/>
      <c r="P17" s="35"/>
      <c r="Q17" s="35"/>
      <c r="R17" s="35"/>
    </row>
    <row r="18" spans="1:18" ht="21.75" customHeight="1">
      <c r="A18" s="35"/>
      <c r="B18" s="46" t="s">
        <v>317</v>
      </c>
      <c r="C18" s="48" t="s">
        <v>65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5">
        <v>0</v>
      </c>
      <c r="N18" s="35"/>
      <c r="O18" s="35"/>
      <c r="P18" s="35"/>
      <c r="Q18" s="35"/>
      <c r="R18" s="35"/>
    </row>
    <row r="19" spans="1:18" ht="21.75" customHeight="1">
      <c r="A19" s="38"/>
      <c r="B19" s="43" t="s">
        <v>4</v>
      </c>
      <c r="C19" s="44" t="s">
        <v>151</v>
      </c>
      <c r="D19" s="23">
        <f aca="true" t="shared" si="1" ref="D19:L19">SUM(D20:D22)</f>
        <v>195643120</v>
      </c>
      <c r="E19" s="23">
        <f t="shared" si="1"/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  <c r="M19" s="27">
        <f aca="true" t="shared" si="2" ref="M19:M33">SUM(D19:L19)</f>
        <v>195643120</v>
      </c>
      <c r="N19" s="38"/>
      <c r="O19" s="35"/>
      <c r="P19" s="35"/>
      <c r="Q19" s="35"/>
      <c r="R19" s="35"/>
    </row>
    <row r="20" spans="1:18" ht="21.75" customHeight="1">
      <c r="A20" s="35"/>
      <c r="B20" s="46" t="s">
        <v>255</v>
      </c>
      <c r="C20" s="48" t="s">
        <v>331</v>
      </c>
      <c r="D20" s="24">
        <v>195643120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5">
        <f t="shared" si="2"/>
        <v>195643120</v>
      </c>
      <c r="N20" s="35"/>
      <c r="O20" s="35"/>
      <c r="P20" s="35"/>
      <c r="Q20" s="35"/>
      <c r="R20" s="35"/>
    </row>
    <row r="21" spans="1:18" ht="21.75" customHeight="1">
      <c r="A21" s="35"/>
      <c r="B21" s="46" t="s">
        <v>163</v>
      </c>
      <c r="C21" s="48" t="s">
        <v>145</v>
      </c>
      <c r="D21" s="24">
        <f>ABS(0+0+0+0+0+0+0+0)</f>
        <v>0</v>
      </c>
      <c r="E21" s="24">
        <f aca="true" t="shared" si="3" ref="E21:L21">ABS(0)</f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5">
        <f t="shared" si="2"/>
        <v>0</v>
      </c>
      <c r="N21" s="35"/>
      <c r="O21" s="35"/>
      <c r="P21" s="35"/>
      <c r="Q21" s="35"/>
      <c r="R21" s="35"/>
    </row>
    <row r="22" spans="1:18" ht="21.75" customHeight="1">
      <c r="A22" s="35"/>
      <c r="B22" s="46" t="s">
        <v>91</v>
      </c>
      <c r="C22" s="48" t="s">
        <v>65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5">
        <f t="shared" si="2"/>
        <v>0</v>
      </c>
      <c r="N22" s="35"/>
      <c r="O22" s="35"/>
      <c r="P22" s="35"/>
      <c r="Q22" s="35"/>
      <c r="R22" s="35"/>
    </row>
    <row r="23" spans="1:18" ht="21.75" customHeight="1">
      <c r="A23" s="38"/>
      <c r="B23" s="43" t="s">
        <v>112</v>
      </c>
      <c r="C23" s="44" t="s">
        <v>86</v>
      </c>
      <c r="D23" s="23">
        <f aca="true" t="shared" si="4" ref="D23:L23">SUM(D24:D26)</f>
        <v>11304460324</v>
      </c>
      <c r="E23" s="23">
        <f t="shared" si="4"/>
        <v>4727606</v>
      </c>
      <c r="F23" s="23">
        <f t="shared" si="4"/>
        <v>1864658</v>
      </c>
      <c r="G23" s="23">
        <f t="shared" si="4"/>
        <v>1166776</v>
      </c>
      <c r="H23" s="23">
        <f t="shared" si="4"/>
        <v>1477917</v>
      </c>
      <c r="I23" s="23">
        <f t="shared" si="4"/>
        <v>1555702</v>
      </c>
      <c r="J23" s="23">
        <f t="shared" si="4"/>
        <v>32514170</v>
      </c>
      <c r="K23" s="23">
        <f t="shared" si="4"/>
        <v>49393536</v>
      </c>
      <c r="L23" s="23">
        <f t="shared" si="4"/>
        <v>181872721</v>
      </c>
      <c r="M23" s="27">
        <f t="shared" si="2"/>
        <v>11579033410</v>
      </c>
      <c r="N23" s="38"/>
      <c r="O23" s="35"/>
      <c r="P23" s="35"/>
      <c r="Q23" s="35"/>
      <c r="R23" s="35"/>
    </row>
    <row r="24" spans="1:18" ht="21.75" customHeight="1">
      <c r="A24" s="35"/>
      <c r="B24" s="46" t="s">
        <v>191</v>
      </c>
      <c r="C24" s="48" t="s">
        <v>145</v>
      </c>
      <c r="D24" s="24">
        <v>4338680</v>
      </c>
      <c r="E24" s="24">
        <v>4338681</v>
      </c>
      <c r="F24" s="24">
        <v>1475733</v>
      </c>
      <c r="G24" s="24">
        <f>ABS(0+0)</f>
        <v>0</v>
      </c>
      <c r="H24" s="24">
        <f>ABS(0+0)</f>
        <v>0</v>
      </c>
      <c r="I24" s="24">
        <f>ABS(0+0)</f>
        <v>0</v>
      </c>
      <c r="J24" s="24">
        <f>ABS(0+0)</f>
        <v>0</v>
      </c>
      <c r="K24" s="28">
        <f>ABS(0+0)</f>
        <v>0</v>
      </c>
      <c r="L24" s="24">
        <v>0</v>
      </c>
      <c r="M24" s="25">
        <f t="shared" si="2"/>
        <v>10153094</v>
      </c>
      <c r="N24" s="35"/>
      <c r="O24" s="35"/>
      <c r="P24" s="35"/>
      <c r="Q24" s="35"/>
      <c r="R24" s="35"/>
    </row>
    <row r="25" spans="1:18" ht="36">
      <c r="A25" s="35"/>
      <c r="B25" s="46" t="s">
        <v>283</v>
      </c>
      <c r="C25" s="50" t="s">
        <v>160</v>
      </c>
      <c r="D25" s="24">
        <f>ABS(-943989421+0)</f>
        <v>943989421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5">
        <f t="shared" si="2"/>
        <v>943989421</v>
      </c>
      <c r="N25" s="35"/>
      <c r="O25" s="35"/>
      <c r="P25" s="35"/>
      <c r="Q25" s="35"/>
      <c r="R25" s="35"/>
    </row>
    <row r="26" spans="1:18" ht="20.25" customHeight="1">
      <c r="A26" s="35"/>
      <c r="B26" s="46" t="s">
        <v>22</v>
      </c>
      <c r="C26" s="48" t="s">
        <v>65</v>
      </c>
      <c r="D26" s="24">
        <v>10356132223</v>
      </c>
      <c r="E26" s="24">
        <v>388925</v>
      </c>
      <c r="F26" s="24">
        <v>388925</v>
      </c>
      <c r="G26" s="24">
        <v>1166776</v>
      </c>
      <c r="H26" s="24">
        <v>1477917</v>
      </c>
      <c r="I26" s="24">
        <v>1555702</v>
      </c>
      <c r="J26" s="24">
        <v>32514170</v>
      </c>
      <c r="K26" s="24">
        <v>49393536</v>
      </c>
      <c r="L26" s="24">
        <v>181872721</v>
      </c>
      <c r="M26" s="25">
        <f>SUM(D26:L26)</f>
        <v>10624890895</v>
      </c>
      <c r="N26" s="35"/>
      <c r="O26" s="35"/>
      <c r="P26" s="35"/>
      <c r="Q26" s="35"/>
      <c r="R26" s="35"/>
    </row>
    <row r="27" spans="1:18" ht="20.25" customHeight="1">
      <c r="A27" s="38"/>
      <c r="B27" s="43" t="s">
        <v>209</v>
      </c>
      <c r="C27" s="44" t="s">
        <v>21</v>
      </c>
      <c r="D27" s="23">
        <f aca="true" t="shared" si="5" ref="D27:L27">SUM(D28:D29)</f>
        <v>59524680</v>
      </c>
      <c r="E27" s="23">
        <f t="shared" si="5"/>
        <v>24816463</v>
      </c>
      <c r="F27" s="23">
        <f t="shared" si="5"/>
        <v>84696049</v>
      </c>
      <c r="G27" s="23">
        <f t="shared" si="5"/>
        <v>372889375</v>
      </c>
      <c r="H27" s="23">
        <f t="shared" si="5"/>
        <v>18440246</v>
      </c>
      <c r="I27" s="23">
        <f t="shared" si="5"/>
        <v>75560971</v>
      </c>
      <c r="J27" s="23">
        <f t="shared" si="5"/>
        <v>7316900</v>
      </c>
      <c r="K27" s="23">
        <f t="shared" si="5"/>
        <v>0</v>
      </c>
      <c r="L27" s="23">
        <f t="shared" si="5"/>
        <v>0</v>
      </c>
      <c r="M27" s="27">
        <f t="shared" si="2"/>
        <v>643244684</v>
      </c>
      <c r="N27" s="38"/>
      <c r="O27" s="35"/>
      <c r="P27" s="35"/>
      <c r="Q27" s="35"/>
      <c r="R27" s="35"/>
    </row>
    <row r="28" spans="1:18" ht="20.25" customHeight="1">
      <c r="A28" s="35"/>
      <c r="B28" s="46" t="s">
        <v>128</v>
      </c>
      <c r="C28" s="48" t="s">
        <v>145</v>
      </c>
      <c r="D28" s="26">
        <v>59524680</v>
      </c>
      <c r="E28" s="24">
        <v>24816463</v>
      </c>
      <c r="F28" s="24">
        <v>84696049</v>
      </c>
      <c r="G28" s="24">
        <v>372889375</v>
      </c>
      <c r="H28" s="24">
        <v>18440246</v>
      </c>
      <c r="I28" s="24">
        <v>75560971</v>
      </c>
      <c r="J28" s="24">
        <v>7316900</v>
      </c>
      <c r="K28" s="24">
        <v>0</v>
      </c>
      <c r="L28" s="24">
        <v>0</v>
      </c>
      <c r="M28" s="25">
        <f t="shared" si="2"/>
        <v>643244684</v>
      </c>
      <c r="N28" s="35"/>
      <c r="O28" s="35"/>
      <c r="P28" s="35"/>
      <c r="Q28" s="35"/>
      <c r="R28" s="35"/>
    </row>
    <row r="29" spans="1:18" ht="20.25" customHeight="1">
      <c r="A29" s="35"/>
      <c r="B29" s="46" t="s">
        <v>47</v>
      </c>
      <c r="C29" s="48" t="s">
        <v>65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5">
        <f t="shared" si="2"/>
        <v>0</v>
      </c>
      <c r="N29" s="35"/>
      <c r="O29" s="35"/>
      <c r="P29" s="35"/>
      <c r="Q29" s="35"/>
      <c r="R29" s="35"/>
    </row>
    <row r="30" spans="1:18" ht="20.25" customHeight="1">
      <c r="A30" s="38"/>
      <c r="B30" s="43" t="s">
        <v>321</v>
      </c>
      <c r="C30" s="44" t="s">
        <v>135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50189897</v>
      </c>
      <c r="M30" s="27">
        <f t="shared" si="2"/>
        <v>50189897</v>
      </c>
      <c r="N30" s="38"/>
      <c r="O30" s="35"/>
      <c r="P30" s="35"/>
      <c r="Q30" s="35"/>
      <c r="R30" s="35"/>
    </row>
    <row r="31" spans="1:18" ht="21.75" customHeight="1">
      <c r="A31" s="38"/>
      <c r="B31" s="51" t="s">
        <v>259</v>
      </c>
      <c r="C31" s="52" t="s">
        <v>201</v>
      </c>
      <c r="D31" s="29">
        <f aca="true" t="shared" si="6" ref="D31:L31">SUM(D9,D10,D15,D19,D23,D27,D30)</f>
        <v>16138983612</v>
      </c>
      <c r="E31" s="29">
        <f t="shared" si="6"/>
        <v>62072202</v>
      </c>
      <c r="F31" s="29">
        <f t="shared" si="6"/>
        <v>113790367</v>
      </c>
      <c r="G31" s="29">
        <f t="shared" si="6"/>
        <v>422380639</v>
      </c>
      <c r="H31" s="29">
        <f t="shared" si="6"/>
        <v>19918163</v>
      </c>
      <c r="I31" s="29">
        <f t="shared" si="6"/>
        <v>83871719</v>
      </c>
      <c r="J31" s="29">
        <f t="shared" si="6"/>
        <v>39831070</v>
      </c>
      <c r="K31" s="29">
        <f t="shared" si="6"/>
        <v>49393536</v>
      </c>
      <c r="L31" s="29">
        <f t="shared" si="6"/>
        <v>637701109</v>
      </c>
      <c r="M31" s="30">
        <f t="shared" si="2"/>
        <v>17567942417</v>
      </c>
      <c r="N31" s="38"/>
      <c r="O31" s="35"/>
      <c r="P31" s="35"/>
      <c r="Q31" s="35"/>
      <c r="R31" s="35"/>
    </row>
    <row r="32" spans="1:18" ht="34.5" customHeight="1">
      <c r="A32" s="38"/>
      <c r="B32" s="43" t="s">
        <v>186</v>
      </c>
      <c r="C32" s="44" t="s">
        <v>293</v>
      </c>
      <c r="D32" s="23">
        <f aca="true" t="shared" si="7" ref="D32:L32">SUM(D33:D37)</f>
        <v>-108173</v>
      </c>
      <c r="E32" s="23">
        <f t="shared" si="7"/>
        <v>0</v>
      </c>
      <c r="F32" s="23">
        <f t="shared" si="7"/>
        <v>0</v>
      </c>
      <c r="G32" s="23">
        <f t="shared" si="7"/>
        <v>0</v>
      </c>
      <c r="H32" s="23">
        <f t="shared" si="7"/>
        <v>0</v>
      </c>
      <c r="I32" s="23">
        <f t="shared" si="7"/>
        <v>0</v>
      </c>
      <c r="J32" s="23">
        <f t="shared" si="7"/>
        <v>0</v>
      </c>
      <c r="K32" s="23">
        <f t="shared" si="7"/>
        <v>0</v>
      </c>
      <c r="L32" s="23">
        <f t="shared" si="7"/>
        <v>0</v>
      </c>
      <c r="M32" s="27">
        <f t="shared" si="2"/>
        <v>-108173</v>
      </c>
      <c r="N32" s="38"/>
      <c r="O32" s="35"/>
      <c r="P32" s="35"/>
      <c r="Q32" s="35"/>
      <c r="R32" s="35"/>
    </row>
    <row r="33" spans="1:18" ht="21.75" customHeight="1">
      <c r="A33" s="35"/>
      <c r="B33" s="46" t="s">
        <v>114</v>
      </c>
      <c r="C33" s="48" t="s">
        <v>56</v>
      </c>
      <c r="D33" s="24">
        <v>-108173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5">
        <f t="shared" si="2"/>
        <v>-108173</v>
      </c>
      <c r="N33" s="35"/>
      <c r="O33" s="35"/>
      <c r="P33" s="35"/>
      <c r="Q33" s="35"/>
      <c r="R33" s="35"/>
    </row>
    <row r="34" spans="1:18" ht="21.75" customHeight="1">
      <c r="A34" s="35"/>
      <c r="B34" s="46" t="s">
        <v>24</v>
      </c>
      <c r="C34" s="48" t="s">
        <v>196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5">
        <v>0</v>
      </c>
      <c r="N34" s="35"/>
      <c r="O34" s="35"/>
      <c r="P34" s="35"/>
      <c r="Q34" s="35"/>
      <c r="R34" s="35"/>
    </row>
    <row r="35" spans="1:18" ht="21.75" customHeight="1">
      <c r="A35" s="35"/>
      <c r="B35" s="46" t="s">
        <v>280</v>
      </c>
      <c r="C35" s="48" t="s">
        <v>179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5">
        <v>0</v>
      </c>
      <c r="N35" s="35"/>
      <c r="O35" s="35"/>
      <c r="P35" s="35"/>
      <c r="Q35" s="35"/>
      <c r="R35" s="35"/>
    </row>
    <row r="36" spans="1:18" ht="21.75" customHeight="1">
      <c r="A36" s="35"/>
      <c r="B36" s="46" t="s">
        <v>190</v>
      </c>
      <c r="C36" s="48" t="s">
        <v>50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5">
        <v>0</v>
      </c>
      <c r="N36" s="35"/>
      <c r="O36" s="35"/>
      <c r="P36" s="35"/>
      <c r="Q36" s="35"/>
      <c r="R36" s="35"/>
    </row>
    <row r="37" spans="1:18" ht="21.75" customHeight="1">
      <c r="A37" s="35"/>
      <c r="B37" s="46" t="s">
        <v>111</v>
      </c>
      <c r="C37" s="48" t="s">
        <v>207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5">
        <v>0</v>
      </c>
      <c r="N37" s="35"/>
      <c r="O37" s="35"/>
      <c r="P37" s="35"/>
      <c r="Q37" s="35"/>
      <c r="R37" s="35"/>
    </row>
    <row r="38" spans="1:18" ht="38.25" customHeight="1">
      <c r="A38" s="38"/>
      <c r="B38" s="43">
        <v>100</v>
      </c>
      <c r="C38" s="49" t="s">
        <v>337</v>
      </c>
      <c r="D38" s="23">
        <f aca="true" t="shared" si="8" ref="D38:L38">SUM(D39:D41)</f>
        <v>0</v>
      </c>
      <c r="E38" s="23">
        <f t="shared" si="8"/>
        <v>0</v>
      </c>
      <c r="F38" s="23">
        <f t="shared" si="8"/>
        <v>0</v>
      </c>
      <c r="G38" s="23">
        <f t="shared" si="8"/>
        <v>0</v>
      </c>
      <c r="H38" s="23">
        <f t="shared" si="8"/>
        <v>0</v>
      </c>
      <c r="I38" s="23">
        <f t="shared" si="8"/>
        <v>0</v>
      </c>
      <c r="J38" s="23">
        <f t="shared" si="8"/>
        <v>0</v>
      </c>
      <c r="K38" s="23">
        <f t="shared" si="8"/>
        <v>0</v>
      </c>
      <c r="L38" s="23">
        <f t="shared" si="8"/>
        <v>0</v>
      </c>
      <c r="M38" s="27">
        <f>SUM(D38:L38)</f>
        <v>0</v>
      </c>
      <c r="N38" s="38"/>
      <c r="O38" s="35"/>
      <c r="P38" s="35"/>
      <c r="Q38" s="35"/>
      <c r="R38" s="35"/>
    </row>
    <row r="39" spans="1:18" ht="21.75" customHeight="1">
      <c r="A39" s="35"/>
      <c r="B39" s="46">
        <v>101</v>
      </c>
      <c r="C39" s="48" t="s">
        <v>179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5">
        <v>0</v>
      </c>
      <c r="N39" s="35"/>
      <c r="O39" s="35"/>
      <c r="P39" s="35"/>
      <c r="Q39" s="35"/>
      <c r="R39" s="35"/>
    </row>
    <row r="40" spans="1:18" ht="21.75" customHeight="1">
      <c r="A40" s="35"/>
      <c r="B40" s="46">
        <v>102</v>
      </c>
      <c r="C40" s="48" t="s">
        <v>50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5">
        <v>0</v>
      </c>
      <c r="N40" s="35"/>
      <c r="O40" s="35"/>
      <c r="P40" s="35"/>
      <c r="Q40" s="35"/>
      <c r="R40" s="35"/>
    </row>
    <row r="41" spans="1:18" ht="21.75" customHeight="1">
      <c r="A41" s="35"/>
      <c r="B41" s="46">
        <v>103</v>
      </c>
      <c r="C41" s="48" t="s">
        <v>223</v>
      </c>
      <c r="D41" s="24">
        <f>0</f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5">
        <f aca="true" t="shared" si="9" ref="M41:M46">SUM(D41:L41)</f>
        <v>0</v>
      </c>
      <c r="N41" s="35"/>
      <c r="O41" s="35"/>
      <c r="P41" s="35"/>
      <c r="Q41" s="35"/>
      <c r="R41" s="35"/>
    </row>
    <row r="42" spans="1:18" ht="21" customHeight="1">
      <c r="A42" s="38"/>
      <c r="B42" s="43">
        <v>110</v>
      </c>
      <c r="C42" s="44" t="s">
        <v>275</v>
      </c>
      <c r="D42" s="23">
        <f aca="true" t="shared" si="10" ref="D42:L42">SUM(D43:D45)</f>
        <v>12616163581</v>
      </c>
      <c r="E42" s="23">
        <f t="shared" si="10"/>
        <v>431678661</v>
      </c>
      <c r="F42" s="23">
        <f t="shared" si="10"/>
        <v>472528345</v>
      </c>
      <c r="G42" s="23">
        <f t="shared" si="10"/>
        <v>1298815820</v>
      </c>
      <c r="H42" s="23">
        <f t="shared" si="10"/>
        <v>7179695</v>
      </c>
      <c r="I42" s="23">
        <f t="shared" si="10"/>
        <v>187341</v>
      </c>
      <c r="J42" s="23">
        <f t="shared" si="10"/>
        <v>9644193</v>
      </c>
      <c r="K42" s="23">
        <f t="shared" si="10"/>
        <v>10400400</v>
      </c>
      <c r="L42" s="23">
        <f t="shared" si="10"/>
        <v>115444373</v>
      </c>
      <c r="M42" s="27">
        <f t="shared" si="9"/>
        <v>14962042409</v>
      </c>
      <c r="N42" s="38"/>
      <c r="O42" s="35"/>
      <c r="P42" s="35"/>
      <c r="Q42" s="35"/>
      <c r="R42" s="35"/>
    </row>
    <row r="43" spans="1:18" ht="21.75" customHeight="1">
      <c r="A43" s="35"/>
      <c r="B43" s="46">
        <v>111</v>
      </c>
      <c r="C43" s="48" t="s">
        <v>305</v>
      </c>
      <c r="D43" s="26">
        <v>12247203960</v>
      </c>
      <c r="E43" s="24">
        <v>234889441</v>
      </c>
      <c r="F43" s="24">
        <v>389968530</v>
      </c>
      <c r="G43" s="24">
        <v>851988815</v>
      </c>
      <c r="H43" s="24">
        <v>7179695</v>
      </c>
      <c r="I43" s="24">
        <v>187341</v>
      </c>
      <c r="J43" s="24">
        <v>9644193</v>
      </c>
      <c r="K43" s="24">
        <v>10400400</v>
      </c>
      <c r="L43" s="24">
        <v>47352567</v>
      </c>
      <c r="M43" s="25">
        <f t="shared" si="9"/>
        <v>13798814942</v>
      </c>
      <c r="N43" s="35"/>
      <c r="O43" s="35"/>
      <c r="P43" s="35"/>
      <c r="Q43" s="35"/>
      <c r="R43" s="35"/>
    </row>
    <row r="44" spans="1:18" ht="21.75" customHeight="1">
      <c r="A44" s="35"/>
      <c r="B44" s="46">
        <v>112</v>
      </c>
      <c r="C44" s="48" t="s">
        <v>50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5">
        <f t="shared" si="9"/>
        <v>0</v>
      </c>
      <c r="N44" s="35"/>
      <c r="O44" s="35"/>
      <c r="P44" s="35"/>
      <c r="Q44" s="35"/>
      <c r="R44" s="35"/>
    </row>
    <row r="45" spans="1:18" ht="21.75" customHeight="1">
      <c r="A45" s="35"/>
      <c r="B45" s="46">
        <v>113</v>
      </c>
      <c r="C45" s="48" t="s">
        <v>207</v>
      </c>
      <c r="D45" s="26">
        <v>368959621</v>
      </c>
      <c r="E45" s="24">
        <v>196789220</v>
      </c>
      <c r="F45" s="24">
        <v>82559815</v>
      </c>
      <c r="G45" s="24">
        <v>446827005</v>
      </c>
      <c r="H45" s="31">
        <v>0</v>
      </c>
      <c r="I45" s="31">
        <v>0</v>
      </c>
      <c r="J45" s="31">
        <v>0</v>
      </c>
      <c r="K45" s="31">
        <v>0</v>
      </c>
      <c r="L45" s="31">
        <v>68091806</v>
      </c>
      <c r="M45" s="32">
        <f t="shared" si="9"/>
        <v>1163227467</v>
      </c>
      <c r="N45" s="35"/>
      <c r="O45" s="35"/>
      <c r="P45" s="35"/>
      <c r="Q45" s="35"/>
      <c r="R45" s="35"/>
    </row>
    <row r="46" spans="1:18" ht="21" customHeight="1">
      <c r="A46" s="38"/>
      <c r="B46" s="43">
        <v>120</v>
      </c>
      <c r="C46" s="44" t="s">
        <v>207</v>
      </c>
      <c r="D46" s="23">
        <v>1590000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146706505</v>
      </c>
      <c r="M46" s="27">
        <f t="shared" si="9"/>
        <v>148296505</v>
      </c>
      <c r="N46" s="38"/>
      <c r="O46" s="35"/>
      <c r="P46" s="35"/>
      <c r="Q46" s="35"/>
      <c r="R46" s="35"/>
    </row>
    <row r="47" spans="1:18" ht="21" customHeight="1">
      <c r="A47" s="38"/>
      <c r="B47" s="43">
        <v>130</v>
      </c>
      <c r="C47" s="44" t="s">
        <v>69</v>
      </c>
      <c r="D47" s="23">
        <f>SUM(D32,D38,D42,D46)</f>
        <v>12617645408</v>
      </c>
      <c r="E47" s="23">
        <f aca="true" t="shared" si="11" ref="E47:L47">SUM(E32,E38,E42,E46)</f>
        <v>431678661</v>
      </c>
      <c r="F47" s="23">
        <f t="shared" si="11"/>
        <v>472528345</v>
      </c>
      <c r="G47" s="23">
        <f t="shared" si="11"/>
        <v>1298815820</v>
      </c>
      <c r="H47" s="23">
        <f t="shared" si="11"/>
        <v>7179695</v>
      </c>
      <c r="I47" s="23">
        <f t="shared" si="11"/>
        <v>187341</v>
      </c>
      <c r="J47" s="23">
        <f t="shared" si="11"/>
        <v>9644193</v>
      </c>
      <c r="K47" s="23">
        <f t="shared" si="11"/>
        <v>10400400</v>
      </c>
      <c r="L47" s="23">
        <f t="shared" si="11"/>
        <v>262150878</v>
      </c>
      <c r="M47" s="27">
        <f>SUM(D47:L47)</f>
        <v>15110230741</v>
      </c>
      <c r="N47" s="38"/>
      <c r="O47" s="35"/>
      <c r="P47" s="35"/>
      <c r="Q47" s="35"/>
      <c r="R47" s="35"/>
    </row>
    <row r="48" spans="1:18" ht="21" customHeight="1" thickBot="1">
      <c r="A48" s="38"/>
      <c r="B48" s="53">
        <v>140</v>
      </c>
      <c r="C48" s="54" t="s">
        <v>244</v>
      </c>
      <c r="D48" s="33">
        <f>SUM(D31,-D47)</f>
        <v>3521338204</v>
      </c>
      <c r="E48" s="33">
        <f aca="true" t="shared" si="12" ref="E48:M48">SUM(E31,-E47)</f>
        <v>-369606459</v>
      </c>
      <c r="F48" s="33">
        <f t="shared" si="12"/>
        <v>-358737978</v>
      </c>
      <c r="G48" s="33">
        <f t="shared" si="12"/>
        <v>-876435181</v>
      </c>
      <c r="H48" s="33">
        <f t="shared" si="12"/>
        <v>12738468</v>
      </c>
      <c r="I48" s="33">
        <f t="shared" si="12"/>
        <v>83684378</v>
      </c>
      <c r="J48" s="33">
        <f t="shared" si="12"/>
        <v>30186877</v>
      </c>
      <c r="K48" s="33">
        <f t="shared" si="12"/>
        <v>38993136</v>
      </c>
      <c r="L48" s="33">
        <f t="shared" si="12"/>
        <v>375550231</v>
      </c>
      <c r="M48" s="65">
        <f t="shared" si="12"/>
        <v>2457711676</v>
      </c>
      <c r="N48" s="38"/>
      <c r="O48" s="35"/>
      <c r="P48" s="35"/>
      <c r="Q48" s="35"/>
      <c r="R48" s="35"/>
    </row>
    <row r="49" spans="1:18" ht="18" customHeight="1">
      <c r="A49" s="35"/>
      <c r="B49" s="55"/>
      <c r="C49" s="41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8" customHeight="1">
      <c r="A50" s="35"/>
      <c r="B50" s="55"/>
      <c r="C50" s="41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74.25" customHeight="1">
      <c r="A51" s="35"/>
      <c r="B51" s="35"/>
      <c r="C51" s="56" t="s">
        <v>338</v>
      </c>
      <c r="D51" s="57"/>
      <c r="F51" s="58"/>
      <c r="G51" s="59"/>
      <c r="H51" s="58"/>
      <c r="I51" s="60" t="s">
        <v>320</v>
      </c>
      <c r="J51" s="61"/>
      <c r="K51" s="62"/>
      <c r="L51" s="62"/>
      <c r="M51" s="35"/>
      <c r="N51" s="35"/>
      <c r="O51" s="35"/>
      <c r="P51" s="35"/>
      <c r="Q51" s="35"/>
      <c r="R51" s="35"/>
    </row>
    <row r="52" spans="1:18" ht="100.5" customHeight="1">
      <c r="A52" s="35"/>
      <c r="B52" s="35"/>
      <c r="C52" s="61" t="s">
        <v>339</v>
      </c>
      <c r="F52" s="58"/>
      <c r="G52" s="59"/>
      <c r="H52" s="58"/>
      <c r="I52" s="60" t="s">
        <v>282</v>
      </c>
      <c r="J52" s="61"/>
      <c r="K52" s="62"/>
      <c r="L52" s="62"/>
      <c r="M52" s="35"/>
      <c r="N52" s="35"/>
      <c r="O52" s="35"/>
      <c r="P52" s="35"/>
      <c r="Q52" s="35"/>
      <c r="R52" s="35"/>
    </row>
    <row r="53" spans="1:18" ht="18">
      <c r="A53" s="35"/>
      <c r="B53" s="35"/>
      <c r="C53" s="35"/>
      <c r="D53" s="62"/>
      <c r="E53" s="62"/>
      <c r="F53" s="62"/>
      <c r="G53" s="62"/>
      <c r="H53" s="62"/>
      <c r="I53" s="62"/>
      <c r="J53" s="62"/>
      <c r="K53" s="62"/>
      <c r="L53" s="62"/>
      <c r="M53" s="35"/>
      <c r="N53" s="35"/>
      <c r="O53" s="35"/>
      <c r="P53" s="35"/>
      <c r="Q53" s="35"/>
      <c r="R53" s="35"/>
    </row>
    <row r="54" spans="1:18" ht="18" customHeight="1">
      <c r="A54" s="35"/>
      <c r="B54" s="35"/>
      <c r="C54" s="35"/>
      <c r="D54" s="62"/>
      <c r="E54" s="62"/>
      <c r="F54" s="62"/>
      <c r="G54" s="62"/>
      <c r="H54" s="62"/>
      <c r="I54" s="62"/>
      <c r="J54" s="62"/>
      <c r="K54" s="62"/>
      <c r="L54" s="62"/>
      <c r="M54" s="35"/>
      <c r="N54" s="35"/>
      <c r="O54" s="35"/>
      <c r="P54" s="35"/>
      <c r="Q54" s="35"/>
      <c r="R54" s="35"/>
    </row>
  </sheetData>
  <sheetProtection/>
  <printOptions horizontalCentered="1"/>
  <pageMargins left="0.69" right="0.63" top="0.1968503937007874" bottom="0.27" header="0.1968503937007874" footer="0.196850393700787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421875" style="1" customWidth="1"/>
    <col min="2" max="2" width="17.421875" style="3" customWidth="1"/>
    <col min="3" max="3" width="17.57421875" style="0" customWidth="1"/>
    <col min="4" max="4" width="17.00390625" style="1" customWidth="1"/>
    <col min="5" max="5" width="14.421875" style="3" customWidth="1"/>
    <col min="6" max="6" width="14.140625" style="0" customWidth="1"/>
    <col min="7" max="7" width="14.140625" style="1" customWidth="1"/>
    <col min="8" max="8" width="14.140625" style="3" customWidth="1"/>
    <col min="9" max="11" width="14.140625" style="0" customWidth="1"/>
    <col min="12" max="16" width="0" style="0" hidden="1" customWidth="1"/>
    <col min="17" max="17" width="14.8515625" style="0" customWidth="1"/>
    <col min="18" max="18" width="12.8515625" style="0" customWidth="1"/>
    <col min="19" max="19" width="10.421875" style="0" customWidth="1"/>
    <col min="20" max="21" width="9.140625" style="0" customWidth="1"/>
    <col min="22" max="22" width="17.421875" style="0" customWidth="1"/>
    <col min="23" max="41" width="10.28125" style="0" customWidth="1"/>
    <col min="42" max="42" width="18.140625" style="0" customWidth="1"/>
    <col min="43" max="43" width="14.421875" style="0" customWidth="1"/>
  </cols>
  <sheetData>
    <row r="1" spans="2:43" ht="12.75">
      <c r="B1" s="2">
        <f>SUM(B3:B45)-B46</f>
        <v>-2282707989.89</v>
      </c>
      <c r="C1" s="2" t="e">
        <f>B1+#REF!</f>
        <v>#REF!</v>
      </c>
      <c r="E1" s="2"/>
      <c r="F1" s="2"/>
      <c r="H1" s="2">
        <f>-24555474.67</f>
        <v>-24555474.67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2.75">
      <c r="A2" s="1" t="s">
        <v>97</v>
      </c>
      <c r="B2" s="2">
        <f>-318328871.53</f>
        <v>-318328871.53</v>
      </c>
      <c r="C2" s="2"/>
      <c r="D2" s="2"/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 customHeight="1">
      <c r="A3" s="1" t="s">
        <v>159</v>
      </c>
      <c r="B3" s="2">
        <f>-1141226184.2</f>
        <v>-1141226184.2</v>
      </c>
      <c r="C3" s="2"/>
      <c r="D3" s="2"/>
      <c r="E3" s="2"/>
      <c r="F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2.75">
      <c r="A4" s="1" t="s">
        <v>143</v>
      </c>
      <c r="B4" s="2">
        <f>0</f>
        <v>0</v>
      </c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2.75">
      <c r="A5" s="1" t="s">
        <v>134</v>
      </c>
      <c r="B5" s="2">
        <f>0</f>
        <v>0</v>
      </c>
      <c r="C5" s="2"/>
      <c r="D5" s="2"/>
      <c r="E5" s="2"/>
      <c r="F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2.75">
      <c r="A6" s="1" t="s">
        <v>130</v>
      </c>
      <c r="B6" s="2">
        <f>0</f>
        <v>0</v>
      </c>
      <c r="C6" s="2"/>
      <c r="D6" s="2"/>
      <c r="E6" s="2"/>
      <c r="F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2.75">
      <c r="A7" s="1" t="s">
        <v>129</v>
      </c>
      <c r="B7" s="2">
        <f>0</f>
        <v>0</v>
      </c>
      <c r="C7" s="2"/>
      <c r="D7" s="2"/>
      <c r="E7" s="2"/>
      <c r="F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2.75">
      <c r="A8" s="1" t="s">
        <v>138</v>
      </c>
      <c r="B8" s="2">
        <f>0</f>
        <v>0</v>
      </c>
      <c r="C8" s="2"/>
      <c r="D8" s="2"/>
      <c r="E8" s="2"/>
      <c r="F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2.75">
      <c r="A9" s="1" t="s">
        <v>132</v>
      </c>
      <c r="B9" s="2">
        <f>0</f>
        <v>0</v>
      </c>
      <c r="C9" s="2"/>
      <c r="D9" s="2"/>
      <c r="E9" s="2"/>
      <c r="F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2.75">
      <c r="A10" s="1" t="s">
        <v>131</v>
      </c>
      <c r="B10" s="2">
        <f>0</f>
        <v>0</v>
      </c>
      <c r="C10" s="2"/>
      <c r="E10" s="2"/>
      <c r="F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2.75">
      <c r="A11" s="1" t="s">
        <v>208</v>
      </c>
      <c r="B11" s="2">
        <f>-374874.99</f>
        <v>-374874.99</v>
      </c>
      <c r="C11" s="2"/>
      <c r="E11" s="2"/>
      <c r="F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2.75">
      <c r="A12" s="1" t="s">
        <v>219</v>
      </c>
      <c r="B12" s="2">
        <f>0</f>
        <v>0</v>
      </c>
      <c r="C12" s="2"/>
      <c r="E12" s="2"/>
      <c r="F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2.75">
      <c r="A13" s="1" t="s">
        <v>218</v>
      </c>
      <c r="B13" s="2">
        <f>0</f>
        <v>0</v>
      </c>
      <c r="C13" s="2"/>
      <c r="E13" s="2"/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2.75">
      <c r="A14" s="1" t="s">
        <v>333</v>
      </c>
      <c r="B14" s="2">
        <f>0</f>
        <v>0</v>
      </c>
      <c r="C14" s="2"/>
      <c r="E14" s="2"/>
      <c r="F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2.75">
      <c r="A15" s="1" t="s">
        <v>238</v>
      </c>
      <c r="B15" s="2">
        <f>0</f>
        <v>0</v>
      </c>
      <c r="C15" s="2"/>
      <c r="E15" s="2"/>
      <c r="F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2.75">
      <c r="A16" s="1" t="s">
        <v>92</v>
      </c>
      <c r="B16" s="2">
        <f>0</f>
        <v>0</v>
      </c>
      <c r="C16" s="2"/>
      <c r="E16" s="2"/>
      <c r="F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.75">
      <c r="A17" s="1" t="s">
        <v>31</v>
      </c>
      <c r="B17" s="2">
        <f>0</f>
        <v>0</v>
      </c>
      <c r="C17" s="2"/>
      <c r="E17" s="2"/>
      <c r="F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2.75">
      <c r="A18" s="1" t="s">
        <v>270</v>
      </c>
      <c r="B18" s="2">
        <f>0</f>
        <v>0</v>
      </c>
      <c r="C18" s="2"/>
      <c r="E18" s="2"/>
      <c r="F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2.75">
      <c r="A19" s="1" t="s">
        <v>271</v>
      </c>
      <c r="B19" s="2">
        <f>0</f>
        <v>0</v>
      </c>
      <c r="C19" s="2"/>
      <c r="E19" s="2"/>
      <c r="F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2.75">
      <c r="A20" s="1" t="s">
        <v>226</v>
      </c>
      <c r="B20" s="2">
        <f>0</f>
        <v>0</v>
      </c>
      <c r="C20" s="2"/>
      <c r="E20" s="2"/>
      <c r="F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2.75">
      <c r="A21" s="1" t="s">
        <v>309</v>
      </c>
      <c r="B21" s="2">
        <f>0</f>
        <v>0</v>
      </c>
      <c r="C21" s="2"/>
      <c r="E21" s="2"/>
      <c r="F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2.75">
      <c r="A22" s="1" t="s">
        <v>155</v>
      </c>
      <c r="B22" s="2">
        <f>-2013.7</f>
        <v>-2013.7</v>
      </c>
      <c r="C22" s="2"/>
      <c r="E22" s="2"/>
      <c r="F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2.75">
      <c r="A23" s="1" t="s">
        <v>262</v>
      </c>
      <c r="B23" s="2">
        <f>-580000</f>
        <v>-580000</v>
      </c>
      <c r="C23" s="2"/>
      <c r="E23" s="2"/>
      <c r="F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>
      <c r="A24" s="1" t="s">
        <v>267</v>
      </c>
      <c r="B24" s="2">
        <f>0</f>
        <v>0</v>
      </c>
      <c r="C24" s="2"/>
      <c r="E24" s="2"/>
      <c r="F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2.75">
      <c r="A25" s="1" t="s">
        <v>335</v>
      </c>
      <c r="B25" s="2">
        <f>0</f>
        <v>0</v>
      </c>
      <c r="C25" s="2"/>
      <c r="E25" s="2"/>
      <c r="F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2.75">
      <c r="A26" s="1" t="s">
        <v>37</v>
      </c>
      <c r="B26" s="2">
        <f>0</f>
        <v>0</v>
      </c>
      <c r="C26" s="2"/>
      <c r="E26" s="2"/>
      <c r="F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2.75">
      <c r="A27" s="1" t="s">
        <v>307</v>
      </c>
      <c r="B27" s="2">
        <f>0</f>
        <v>0</v>
      </c>
      <c r="C27" s="2"/>
      <c r="E27" s="2"/>
      <c r="F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2.75">
      <c r="A28" s="1" t="s">
        <v>236</v>
      </c>
      <c r="B28" s="2">
        <f>0</f>
        <v>0</v>
      </c>
      <c r="C28" s="2"/>
      <c r="E28" s="2"/>
      <c r="F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2.75">
      <c r="A29" s="1" t="s">
        <v>334</v>
      </c>
      <c r="B29" s="2">
        <f>0</f>
        <v>0</v>
      </c>
      <c r="C29" s="2"/>
      <c r="E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2.75">
      <c r="A30" s="1" t="s">
        <v>88</v>
      </c>
      <c r="B30" s="2">
        <f>0</f>
        <v>0</v>
      </c>
      <c r="C30" s="2"/>
      <c r="E30" s="2"/>
      <c r="F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ht="12.75">
      <c r="A31" s="1" t="s">
        <v>75</v>
      </c>
      <c r="B31" s="2">
        <f>0</f>
        <v>0</v>
      </c>
      <c r="C31" s="2"/>
      <c r="E31" s="2"/>
      <c r="F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2.75">
      <c r="A32" s="1" t="s">
        <v>73</v>
      </c>
      <c r="B32" s="2">
        <f>0</f>
        <v>0</v>
      </c>
      <c r="C32" s="2"/>
      <c r="E32" s="2"/>
      <c r="F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2.75">
      <c r="A33" s="1" t="s">
        <v>222</v>
      </c>
      <c r="B33" s="2">
        <f>0</f>
        <v>0</v>
      </c>
      <c r="C33" s="2"/>
      <c r="E33" s="2"/>
      <c r="F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2.75">
      <c r="A34" s="1" t="s">
        <v>197</v>
      </c>
      <c r="B34" s="2">
        <f>0</f>
        <v>0</v>
      </c>
      <c r="C34" s="2"/>
      <c r="E34" s="2"/>
      <c r="F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2.75">
      <c r="A35" s="1" t="s">
        <v>79</v>
      </c>
      <c r="B35" s="2">
        <f>0</f>
        <v>0</v>
      </c>
      <c r="C35" s="2"/>
      <c r="E35" s="2"/>
      <c r="F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2.75">
      <c r="A36" s="1" t="s">
        <v>241</v>
      </c>
      <c r="B36" s="2">
        <f>0</f>
        <v>0</v>
      </c>
      <c r="C36" s="2"/>
      <c r="E36" s="2"/>
      <c r="F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2.75">
      <c r="A37" s="1" t="s">
        <v>108</v>
      </c>
      <c r="B37" s="2">
        <f>0</f>
        <v>0</v>
      </c>
      <c r="C37" s="2"/>
      <c r="E37" s="2"/>
      <c r="F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2.75">
      <c r="A38" s="1" t="s">
        <v>7</v>
      </c>
      <c r="B38" s="2">
        <f>0</f>
        <v>0</v>
      </c>
      <c r="C38" s="2"/>
      <c r="E38" s="2"/>
      <c r="F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2.75">
      <c r="A39" s="1" t="s">
        <v>83</v>
      </c>
      <c r="B39" s="2">
        <f>0</f>
        <v>0</v>
      </c>
      <c r="C39" s="2"/>
      <c r="E39" s="2"/>
      <c r="F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2.75" customHeight="1">
      <c r="A40" s="1" t="s">
        <v>272</v>
      </c>
      <c r="B40" s="2">
        <f>0</f>
        <v>0</v>
      </c>
      <c r="C40" s="2"/>
      <c r="E40" s="2"/>
      <c r="F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.75">
      <c r="A41" s="1" t="s">
        <v>290</v>
      </c>
      <c r="B41" s="2">
        <f>1136843.54</f>
        <v>1136843.54</v>
      </c>
      <c r="C41" s="2"/>
      <c r="E41" s="2"/>
      <c r="F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63.75">
      <c r="A42" s="1" t="s">
        <v>137</v>
      </c>
      <c r="B42" s="2" t="s">
        <v>58</v>
      </c>
      <c r="C42" s="2"/>
      <c r="D42" s="1" t="s">
        <v>278</v>
      </c>
      <c r="E42" s="2">
        <f>0</f>
        <v>0</v>
      </c>
      <c r="F42" s="2"/>
      <c r="G42" s="1" t="s">
        <v>170</v>
      </c>
      <c r="H42" s="2">
        <f>0</f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89.25">
      <c r="A43" s="1" t="s">
        <v>55</v>
      </c>
      <c r="B43" s="2">
        <f>-16661760.54</f>
        <v>-16661760.54</v>
      </c>
      <c r="C43" s="2"/>
      <c r="D43" s="1" t="s">
        <v>175</v>
      </c>
      <c r="E43" s="2">
        <f>0</f>
        <v>0</v>
      </c>
      <c r="F43" s="2"/>
      <c r="G43" s="1" t="s">
        <v>265</v>
      </c>
      <c r="H43" s="2">
        <f>-24555474.67</f>
        <v>-24555474.67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63.75">
      <c r="A44" s="1" t="s">
        <v>94</v>
      </c>
      <c r="B44" s="2">
        <f>0</f>
        <v>0</v>
      </c>
      <c r="C44" s="2"/>
      <c r="D44" s="1" t="s">
        <v>308</v>
      </c>
      <c r="E44" s="2">
        <f>0</f>
        <v>0</v>
      </c>
      <c r="F44" s="2"/>
      <c r="G44" s="1" t="s">
        <v>221</v>
      </c>
      <c r="H44" s="2">
        <f>0</f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76.5">
      <c r="A45" s="1" t="s">
        <v>53</v>
      </c>
      <c r="B45" s="2">
        <f>0</f>
        <v>0</v>
      </c>
      <c r="C45" s="2"/>
      <c r="D45" s="1" t="s">
        <v>173</v>
      </c>
      <c r="E45" s="2">
        <f>0</f>
        <v>0</v>
      </c>
      <c r="F45" s="2"/>
      <c r="G45" s="1" t="s">
        <v>269</v>
      </c>
      <c r="H45" s="2">
        <f>0</f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63.75">
      <c r="A46" s="1" t="s">
        <v>96</v>
      </c>
      <c r="B46" s="1">
        <f>1125000000</f>
        <v>1125000000</v>
      </c>
      <c r="C46" s="2"/>
      <c r="D46" s="1" t="s">
        <v>52</v>
      </c>
      <c r="E46" s="2">
        <f>0</f>
        <v>0</v>
      </c>
      <c r="F46" s="2"/>
      <c r="G46" s="1" t="s">
        <v>235</v>
      </c>
      <c r="H46" s="2">
        <f>0</f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2:43" ht="12.75">
      <c r="B47" s="2"/>
      <c r="C47" s="2"/>
      <c r="E47" s="2">
        <f>0</f>
        <v>0</v>
      </c>
      <c r="F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2.75">
      <c r="A48" s="8" t="s">
        <v>169</v>
      </c>
      <c r="B48" s="4">
        <v>-245000000</v>
      </c>
      <c r="C48" s="4">
        <v>-245000000</v>
      </c>
      <c r="E48" s="2"/>
      <c r="F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12.75">
      <c r="A49" s="8" t="s">
        <v>153</v>
      </c>
      <c r="B49" s="4">
        <v>-300000000</v>
      </c>
      <c r="C49" s="4">
        <v>-300000000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2"/>
      <c r="AN49" s="2"/>
      <c r="AO49" s="2"/>
      <c r="AP49" s="2"/>
      <c r="AQ49" s="4"/>
    </row>
    <row r="50" spans="1:43" ht="12.75">
      <c r="A50" s="8" t="s">
        <v>328</v>
      </c>
      <c r="B50" s="4">
        <v>-280000000</v>
      </c>
      <c r="C50" s="4">
        <v>-280000000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2"/>
      <c r="AN50" s="2"/>
      <c r="AO50" s="2"/>
      <c r="AP50" s="2"/>
      <c r="AQ50" s="4"/>
    </row>
    <row r="51" spans="1:43" ht="12.75">
      <c r="A51" s="8" t="s">
        <v>224</v>
      </c>
      <c r="B51" s="4">
        <v>-300000000</v>
      </c>
      <c r="C51" s="4">
        <v>-300000000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2"/>
      <c r="AN51" s="2"/>
      <c r="AO51" s="2"/>
      <c r="AP51" s="2"/>
      <c r="AQ51" s="4"/>
    </row>
    <row r="52" spans="1:4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2"/>
      <c r="AN52" s="2"/>
      <c r="AO52" s="2"/>
      <c r="AP52" s="2"/>
      <c r="AQ52" s="4"/>
    </row>
    <row r="53" spans="1:43" ht="12.75">
      <c r="A53" s="4" t="s">
        <v>116</v>
      </c>
      <c r="B53" s="4">
        <v>20121130</v>
      </c>
      <c r="C53" s="4" t="s">
        <v>258</v>
      </c>
      <c r="D53" s="8">
        <v>1</v>
      </c>
      <c r="E53" s="4" t="s">
        <v>254</v>
      </c>
      <c r="F53" s="4" t="s">
        <v>136</v>
      </c>
      <c r="G53" s="8">
        <v>21073</v>
      </c>
      <c r="H53" s="4">
        <v>2200</v>
      </c>
      <c r="I53" s="4">
        <v>1220</v>
      </c>
      <c r="J53" s="4" t="s">
        <v>185</v>
      </c>
      <c r="K53" s="4" t="s">
        <v>189</v>
      </c>
      <c r="L53" s="4" t="s">
        <v>249</v>
      </c>
      <c r="M53" s="4" t="s">
        <v>127</v>
      </c>
      <c r="N53" s="4" t="s">
        <v>1</v>
      </c>
      <c r="O53" s="4" t="s">
        <v>103</v>
      </c>
      <c r="P53" s="4" t="s">
        <v>306</v>
      </c>
      <c r="Q53" s="4" t="s">
        <v>41</v>
      </c>
      <c r="R53" s="4" t="s">
        <v>169</v>
      </c>
      <c r="S53" s="4" t="s">
        <v>82</v>
      </c>
      <c r="T53" s="4">
        <v>20121121</v>
      </c>
      <c r="U53" s="4">
        <v>20121204</v>
      </c>
      <c r="V53" s="4">
        <v>-245000000</v>
      </c>
      <c r="W53" s="4">
        <v>-245000000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 t="s">
        <v>1</v>
      </c>
      <c r="AD53" s="4">
        <v>0</v>
      </c>
      <c r="AE53" s="4">
        <v>1</v>
      </c>
      <c r="AF53" s="4" t="s">
        <v>319</v>
      </c>
      <c r="AG53" s="4">
        <v>0</v>
      </c>
      <c r="AH53" s="4">
        <v>0</v>
      </c>
      <c r="AI53" s="4">
        <v>0</v>
      </c>
      <c r="AJ53" s="4" t="s">
        <v>3</v>
      </c>
      <c r="AK53" s="4" t="s">
        <v>165</v>
      </c>
      <c r="AL53" s="4" t="s">
        <v>59</v>
      </c>
      <c r="AM53" s="2"/>
      <c r="AN53" s="2"/>
      <c r="AO53" s="2"/>
      <c r="AP53" s="2"/>
      <c r="AQ53" s="2"/>
    </row>
    <row r="54" spans="1:43" ht="12.75">
      <c r="A54" s="4" t="s">
        <v>156</v>
      </c>
      <c r="B54" s="4">
        <v>20121130</v>
      </c>
      <c r="C54" s="4" t="s">
        <v>258</v>
      </c>
      <c r="D54" s="8">
        <v>1</v>
      </c>
      <c r="E54" s="4" t="s">
        <v>254</v>
      </c>
      <c r="F54" s="4" t="s">
        <v>136</v>
      </c>
      <c r="G54" s="8">
        <v>21073</v>
      </c>
      <c r="H54" s="4">
        <v>2200</v>
      </c>
      <c r="I54" s="4">
        <v>1220</v>
      </c>
      <c r="J54" s="4" t="s">
        <v>185</v>
      </c>
      <c r="K54" s="4" t="s">
        <v>189</v>
      </c>
      <c r="L54" s="4" t="s">
        <v>249</v>
      </c>
      <c r="M54" s="4" t="s">
        <v>127</v>
      </c>
      <c r="N54" s="4" t="s">
        <v>264</v>
      </c>
      <c r="O54" s="4" t="s">
        <v>103</v>
      </c>
      <c r="P54" s="4" t="s">
        <v>306</v>
      </c>
      <c r="Q54" s="4" t="s">
        <v>41</v>
      </c>
      <c r="R54" s="4" t="s">
        <v>224</v>
      </c>
      <c r="S54" s="4" t="s">
        <v>82</v>
      </c>
      <c r="T54" s="4">
        <v>20121203</v>
      </c>
      <c r="U54" s="4">
        <v>20121214</v>
      </c>
      <c r="V54" s="4">
        <v>-300000000</v>
      </c>
      <c r="W54" s="4">
        <v>-300000000</v>
      </c>
      <c r="X54" s="4">
        <v>-300000000</v>
      </c>
      <c r="Y54" s="4">
        <v>-300000000</v>
      </c>
      <c r="Z54" s="4">
        <v>0</v>
      </c>
      <c r="AA54" s="4">
        <v>0</v>
      </c>
      <c r="AB54" s="4">
        <v>0</v>
      </c>
      <c r="AC54" s="4" t="s">
        <v>1</v>
      </c>
      <c r="AD54" s="4">
        <v>0</v>
      </c>
      <c r="AE54" s="4">
        <v>1</v>
      </c>
      <c r="AF54" s="4" t="s">
        <v>230</v>
      </c>
      <c r="AG54" s="4">
        <v>0</v>
      </c>
      <c r="AH54" s="4">
        <v>0</v>
      </c>
      <c r="AI54" s="4">
        <v>0</v>
      </c>
      <c r="AJ54" s="4" t="s">
        <v>3</v>
      </c>
      <c r="AK54" s="4" t="s">
        <v>165</v>
      </c>
      <c r="AL54" s="4" t="s">
        <v>59</v>
      </c>
      <c r="AM54" s="2"/>
      <c r="AN54" s="2"/>
      <c r="AO54" s="2"/>
      <c r="AP54" s="2"/>
      <c r="AQ54" s="4"/>
    </row>
    <row r="55" spans="1:43" ht="12.75">
      <c r="A55" s="4" t="s">
        <v>46</v>
      </c>
      <c r="B55" s="4">
        <v>20121130</v>
      </c>
      <c r="C55" s="4" t="s">
        <v>258</v>
      </c>
      <c r="D55" s="8">
        <v>1</v>
      </c>
      <c r="E55" s="4" t="s">
        <v>254</v>
      </c>
      <c r="F55" s="4" t="s">
        <v>136</v>
      </c>
      <c r="G55" s="8">
        <v>21073</v>
      </c>
      <c r="H55" s="4">
        <v>2200</v>
      </c>
      <c r="I55" s="4">
        <v>1220</v>
      </c>
      <c r="J55" s="4" t="s">
        <v>185</v>
      </c>
      <c r="K55" s="4" t="s">
        <v>189</v>
      </c>
      <c r="L55" s="4" t="s">
        <v>249</v>
      </c>
      <c r="M55" s="4" t="s">
        <v>127</v>
      </c>
      <c r="N55" s="4" t="s">
        <v>205</v>
      </c>
      <c r="O55" s="4" t="s">
        <v>103</v>
      </c>
      <c r="P55" s="4" t="s">
        <v>306</v>
      </c>
      <c r="Q55" s="4" t="s">
        <v>41</v>
      </c>
      <c r="R55" s="4" t="s">
        <v>328</v>
      </c>
      <c r="S55" s="4" t="s">
        <v>82</v>
      </c>
      <c r="T55" s="4">
        <v>20121128</v>
      </c>
      <c r="U55" s="4">
        <v>20121211</v>
      </c>
      <c r="V55" s="4">
        <v>-280000000</v>
      </c>
      <c r="W55" s="4">
        <v>-280000000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 t="s">
        <v>1</v>
      </c>
      <c r="AD55" s="4">
        <v>0</v>
      </c>
      <c r="AE55" s="4">
        <v>1</v>
      </c>
      <c r="AF55" s="4" t="s">
        <v>230</v>
      </c>
      <c r="AG55" s="4">
        <v>0</v>
      </c>
      <c r="AH55" s="4">
        <v>0</v>
      </c>
      <c r="AI55" s="4">
        <v>0</v>
      </c>
      <c r="AJ55" s="4" t="s">
        <v>3</v>
      </c>
      <c r="AK55" s="4" t="s">
        <v>165</v>
      </c>
      <c r="AL55" s="4" t="s">
        <v>59</v>
      </c>
      <c r="AM55" s="2"/>
      <c r="AN55" s="2"/>
      <c r="AO55" s="2"/>
      <c r="AP55" s="2"/>
      <c r="AQ55" s="4"/>
    </row>
    <row r="56" spans="1:43" ht="12.75">
      <c r="A56" s="4" t="s">
        <v>225</v>
      </c>
      <c r="B56" s="4">
        <v>20121130</v>
      </c>
      <c r="C56" s="4" t="s">
        <v>258</v>
      </c>
      <c r="D56" s="8">
        <v>1</v>
      </c>
      <c r="E56" s="4" t="s">
        <v>254</v>
      </c>
      <c r="F56" s="4" t="s">
        <v>136</v>
      </c>
      <c r="G56" s="8">
        <v>21073</v>
      </c>
      <c r="H56" s="4">
        <v>2200</v>
      </c>
      <c r="I56" s="4">
        <v>1220</v>
      </c>
      <c r="J56" s="4" t="s">
        <v>185</v>
      </c>
      <c r="K56" s="4" t="s">
        <v>189</v>
      </c>
      <c r="L56" s="4" t="s">
        <v>249</v>
      </c>
      <c r="M56" s="4" t="s">
        <v>127</v>
      </c>
      <c r="N56" s="4" t="s">
        <v>29</v>
      </c>
      <c r="O56" s="4" t="s">
        <v>103</v>
      </c>
      <c r="P56" s="4" t="s">
        <v>306</v>
      </c>
      <c r="Q56" s="4" t="s">
        <v>41</v>
      </c>
      <c r="R56" s="4" t="s">
        <v>153</v>
      </c>
      <c r="S56" s="4" t="s">
        <v>82</v>
      </c>
      <c r="T56" s="4">
        <v>20121126</v>
      </c>
      <c r="U56" s="4">
        <v>20121207</v>
      </c>
      <c r="V56" s="4">
        <v>-300000000</v>
      </c>
      <c r="W56" s="4">
        <v>-300000000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 t="s">
        <v>1</v>
      </c>
      <c r="AD56" s="4">
        <v>0</v>
      </c>
      <c r="AE56" s="4">
        <v>1</v>
      </c>
      <c r="AF56" s="4" t="s">
        <v>319</v>
      </c>
      <c r="AG56" s="4">
        <v>0</v>
      </c>
      <c r="AH56" s="4">
        <v>0</v>
      </c>
      <c r="AI56" s="4">
        <v>0</v>
      </c>
      <c r="AJ56" s="4" t="s">
        <v>3</v>
      </c>
      <c r="AK56" s="4" t="s">
        <v>165</v>
      </c>
      <c r="AL56" s="4" t="s">
        <v>59</v>
      </c>
      <c r="AM56" s="2"/>
      <c r="AN56" s="2"/>
      <c r="AO56" s="2"/>
      <c r="AP56" s="2"/>
      <c r="AQ56" s="4"/>
    </row>
    <row r="57" spans="1:4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2"/>
      <c r="AN57" s="2"/>
      <c r="AO57" s="2"/>
      <c r="AP57" s="2"/>
      <c r="AQ57" s="4"/>
    </row>
    <row r="58" spans="1:4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2"/>
      <c r="AN58" s="2"/>
      <c r="AO58" s="2"/>
      <c r="AP58" s="2"/>
      <c r="AQ58" s="2"/>
    </row>
    <row r="59" spans="1:43" ht="12.75">
      <c r="A59" s="1">
        <f>1125000000</f>
        <v>1125000000</v>
      </c>
      <c r="B59" s="2"/>
      <c r="C59" s="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2"/>
      <c r="AN59" s="2"/>
      <c r="AO59" s="2"/>
      <c r="AP59" s="2"/>
      <c r="AQ59" s="2"/>
    </row>
    <row r="60" spans="1:43" ht="12.75">
      <c r="A60" s="4">
        <f>2151571.86-1136843.54-634044.32</f>
        <v>380684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2"/>
      <c r="AN60" s="2"/>
      <c r="AO60" s="2"/>
      <c r="AP60" s="2"/>
      <c r="AQ60" s="2"/>
    </row>
    <row r="61" spans="1:43" ht="12.75">
      <c r="A61" s="4"/>
      <c r="B61" s="4"/>
      <c r="C61" s="4"/>
      <c r="E61" s="2"/>
      <c r="F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2.75">
      <c r="A62" s="4"/>
      <c r="B62" s="4"/>
      <c r="C62" s="4"/>
      <c r="E62" s="2"/>
      <c r="F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12.75">
      <c r="A63" s="4"/>
      <c r="B63" s="4"/>
      <c r="C63" s="4"/>
      <c r="E63" s="2"/>
      <c r="F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2:43" ht="12.75">
      <c r="B64" s="2"/>
      <c r="C64" s="2"/>
      <c r="E64" s="2"/>
      <c r="F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2:43" ht="12.75">
      <c r="B65" s="2"/>
      <c r="C65" s="2"/>
      <c r="E65" s="2"/>
      <c r="F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2:43" ht="12.75">
      <c r="B66" s="2"/>
      <c r="C66" s="2"/>
      <c r="E66" s="2"/>
      <c r="F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2:43" ht="12.75">
      <c r="B67" s="2"/>
      <c r="C67" s="2"/>
      <c r="E67" s="2"/>
      <c r="F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2:43" ht="12.75">
      <c r="B68" s="2"/>
      <c r="C68" s="2"/>
      <c r="E68" s="2"/>
      <c r="F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2:43" ht="12.75">
      <c r="B69" s="2"/>
      <c r="C69" s="2"/>
      <c r="E69" s="2"/>
      <c r="F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ht="19.5" customHeight="1">
      <c r="A70" s="2"/>
      <c r="B70" s="7">
        <v>61</v>
      </c>
      <c r="C70" s="5" t="s">
        <v>145</v>
      </c>
      <c r="D70" s="6"/>
      <c r="E70" s="5">
        <f>0</f>
        <v>0</v>
      </c>
      <c r="F70" s="9"/>
      <c r="G70" s="9"/>
      <c r="H70" s="9"/>
      <c r="I70" s="9"/>
      <c r="J70" s="9"/>
      <c r="K70" s="9"/>
      <c r="L70" s="9"/>
      <c r="M70" s="9"/>
      <c r="N70" s="10"/>
      <c r="O70" s="11"/>
      <c r="P70" s="2"/>
      <c r="Q70" s="2">
        <f aca="true" t="shared" si="0" ref="Q70:Q80">SUM(E70:K70)</f>
        <v>0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ht="19.5" customHeight="1">
      <c r="A71" s="2"/>
      <c r="B71" s="7">
        <v>61</v>
      </c>
      <c r="C71" s="5" t="s">
        <v>145</v>
      </c>
      <c r="D71" s="6"/>
      <c r="E71" s="5">
        <f>0</f>
        <v>0</v>
      </c>
      <c r="F71" s="9"/>
      <c r="G71" s="9"/>
      <c r="H71" s="9"/>
      <c r="I71" s="9"/>
      <c r="J71" s="9"/>
      <c r="K71" s="9"/>
      <c r="L71" s="9"/>
      <c r="M71" s="9"/>
      <c r="N71" s="10"/>
      <c r="O71" s="11"/>
      <c r="P71" s="2"/>
      <c r="Q71" s="2">
        <f t="shared" si="0"/>
        <v>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ht="19.5" customHeight="1">
      <c r="A72" s="2"/>
      <c r="B72" s="7">
        <v>61</v>
      </c>
      <c r="C72" s="5" t="s">
        <v>145</v>
      </c>
      <c r="D72" s="6"/>
      <c r="E72" s="5">
        <f>0</f>
        <v>0</v>
      </c>
      <c r="F72" s="9"/>
      <c r="G72" s="9"/>
      <c r="H72" s="9"/>
      <c r="I72" s="9"/>
      <c r="J72" s="9"/>
      <c r="K72" s="9"/>
      <c r="L72" s="9"/>
      <c r="M72" s="9"/>
      <c r="N72" s="10"/>
      <c r="O72" s="11"/>
      <c r="P72" s="2"/>
      <c r="Q72" s="2">
        <f t="shared" si="0"/>
        <v>0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ht="19.5" customHeight="1">
      <c r="A73" s="2"/>
      <c r="B73" s="7">
        <v>61</v>
      </c>
      <c r="C73" s="5" t="s">
        <v>145</v>
      </c>
      <c r="D73" s="6"/>
      <c r="E73" s="5">
        <f>0</f>
        <v>0</v>
      </c>
      <c r="F73" s="9"/>
      <c r="G73" s="9"/>
      <c r="H73" s="9"/>
      <c r="I73" s="9"/>
      <c r="J73" s="9"/>
      <c r="K73" s="9"/>
      <c r="L73" s="9"/>
      <c r="M73" s="9"/>
      <c r="N73" s="10"/>
      <c r="O73" s="11"/>
      <c r="P73" s="2"/>
      <c r="Q73" s="2">
        <f t="shared" si="0"/>
        <v>0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19.5" customHeight="1">
      <c r="A74" s="2"/>
      <c r="B74" s="7">
        <v>61</v>
      </c>
      <c r="C74" s="5" t="s">
        <v>145</v>
      </c>
      <c r="D74" s="6"/>
      <c r="E74" s="5">
        <f>--319879.57</f>
        <v>319879.57</v>
      </c>
      <c r="F74" s="9"/>
      <c r="G74" s="9"/>
      <c r="H74" s="9"/>
      <c r="I74" s="9"/>
      <c r="J74" s="9"/>
      <c r="K74" s="9"/>
      <c r="L74" s="9"/>
      <c r="M74" s="9"/>
      <c r="N74" s="10"/>
      <c r="O74" s="11"/>
      <c r="P74" s="2"/>
      <c r="Q74" s="2">
        <f t="shared" si="0"/>
        <v>319879.57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ht="19.5" customHeight="1">
      <c r="A75" s="2"/>
      <c r="B75" s="7">
        <v>61</v>
      </c>
      <c r="C75" s="5" t="s">
        <v>145</v>
      </c>
      <c r="D75" s="6"/>
      <c r="E75" s="5">
        <f>0</f>
        <v>0</v>
      </c>
      <c r="F75" s="9"/>
      <c r="G75" s="9"/>
      <c r="H75" s="9"/>
      <c r="I75" s="9"/>
      <c r="J75" s="9"/>
      <c r="K75" s="9"/>
      <c r="L75" s="9"/>
      <c r="M75" s="9"/>
      <c r="N75" s="10"/>
      <c r="O75" s="11"/>
      <c r="P75" s="2"/>
      <c r="Q75" s="2">
        <f t="shared" si="0"/>
        <v>0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ht="19.5" customHeight="1">
      <c r="A76" s="2"/>
      <c r="B76" s="7">
        <v>61</v>
      </c>
      <c r="C76" s="5" t="s">
        <v>145</v>
      </c>
      <c r="D76" s="6"/>
      <c r="E76" s="5">
        <f>0</f>
        <v>0</v>
      </c>
      <c r="F76" s="9"/>
      <c r="G76" s="9"/>
      <c r="H76" s="9"/>
      <c r="I76" s="9"/>
      <c r="J76" s="9"/>
      <c r="K76" s="9"/>
      <c r="L76" s="9"/>
      <c r="M76" s="9"/>
      <c r="N76" s="10"/>
      <c r="O76" s="11"/>
      <c r="P76" s="2"/>
      <c r="Q76" s="2">
        <f t="shared" si="0"/>
        <v>0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ht="19.5" customHeight="1">
      <c r="A77" s="2"/>
      <c r="B77" s="7">
        <v>61</v>
      </c>
      <c r="C77" s="5" t="s">
        <v>145</v>
      </c>
      <c r="D77" s="6"/>
      <c r="E77" s="5">
        <f>0</f>
        <v>0</v>
      </c>
      <c r="F77" s="9"/>
      <c r="G77" s="9"/>
      <c r="H77" s="9"/>
      <c r="I77" s="9"/>
      <c r="J77" s="9"/>
      <c r="K77" s="9"/>
      <c r="L77" s="9"/>
      <c r="M77" s="9"/>
      <c r="N77" s="10"/>
      <c r="O77" s="11"/>
      <c r="P77" s="2"/>
      <c r="Q77" s="2">
        <f t="shared" si="0"/>
        <v>0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ht="19.5" customHeight="1">
      <c r="A78" s="2"/>
      <c r="B78" s="7">
        <v>61</v>
      </c>
      <c r="C78" s="5" t="s">
        <v>145</v>
      </c>
      <c r="D78" s="6"/>
      <c r="E78" s="5">
        <f>0</f>
        <v>0</v>
      </c>
      <c r="F78" s="9">
        <f>25388260.54</f>
        <v>25388260.54</v>
      </c>
      <c r="G78" s="9">
        <f>4922081.82</f>
        <v>4922081.82</v>
      </c>
      <c r="H78" s="9">
        <f>0</f>
        <v>0</v>
      </c>
      <c r="I78" s="9">
        <f>7655613.32</f>
        <v>7655613.32</v>
      </c>
      <c r="J78" s="9">
        <f>0</f>
        <v>0</v>
      </c>
      <c r="K78" s="9">
        <f>0</f>
        <v>0</v>
      </c>
      <c r="L78" s="9">
        <f aca="true" t="shared" si="1" ref="L78:M80">0+0+0</f>
        <v>0</v>
      </c>
      <c r="M78" s="9">
        <f t="shared" si="1"/>
        <v>0</v>
      </c>
      <c r="N78" s="10">
        <f>SUM(E78:M78)</f>
        <v>37965955.68</v>
      </c>
      <c r="O78" s="11"/>
      <c r="P78" s="2">
        <f>2151571.86</f>
        <v>2151571.86</v>
      </c>
      <c r="Q78" s="2">
        <f t="shared" si="0"/>
        <v>37965955.68</v>
      </c>
      <c r="R78" s="2">
        <f>-38600000</f>
        <v>-38600000</v>
      </c>
      <c r="S78" s="2">
        <f>Q78+R78</f>
        <v>-634044.32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ht="19.5" customHeight="1">
      <c r="A79" s="2"/>
      <c r="B79" s="7">
        <v>61</v>
      </c>
      <c r="C79" s="5" t="s">
        <v>145</v>
      </c>
      <c r="D79" s="6"/>
      <c r="E79" s="5">
        <f>200000</f>
        <v>200000</v>
      </c>
      <c r="F79" s="9">
        <f>100000</f>
        <v>100000</v>
      </c>
      <c r="G79" s="9">
        <f>100000</f>
        <v>100000</v>
      </c>
      <c r="H79" s="9">
        <f>2010000</f>
        <v>2010000</v>
      </c>
      <c r="I79" s="9">
        <f>1101000</f>
        <v>1101000</v>
      </c>
      <c r="J79" s="9">
        <f>2001000</f>
        <v>2001000</v>
      </c>
      <c r="K79" s="9">
        <f>11790200</f>
        <v>11790200</v>
      </c>
      <c r="L79" s="9">
        <f t="shared" si="1"/>
        <v>0</v>
      </c>
      <c r="M79" s="9">
        <f t="shared" si="1"/>
        <v>0</v>
      </c>
      <c r="N79" s="10">
        <f>SUM(E79:M79)</f>
        <v>17302200</v>
      </c>
      <c r="O79" s="11"/>
      <c r="P79" s="2">
        <f>2151571.86</f>
        <v>2151571.86</v>
      </c>
      <c r="Q79" s="2">
        <f t="shared" si="0"/>
        <v>17302200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ht="19.5" customHeight="1">
      <c r="A80" s="2"/>
      <c r="B80" s="7">
        <v>61</v>
      </c>
      <c r="C80" s="5" t="s">
        <v>145</v>
      </c>
      <c r="D80" s="6"/>
      <c r="E80" s="5">
        <f>-(2151571.86-1136843.54)</f>
        <v>-1014728.32</v>
      </c>
      <c r="F80" s="9">
        <f>0</f>
        <v>0</v>
      </c>
      <c r="G80" s="9">
        <f>0</f>
        <v>0</v>
      </c>
      <c r="H80" s="9">
        <f>0</f>
        <v>0</v>
      </c>
      <c r="I80" s="9">
        <f>0</f>
        <v>0</v>
      </c>
      <c r="J80" s="9">
        <f>0</f>
        <v>0</v>
      </c>
      <c r="K80" s="9">
        <f>0</f>
        <v>0</v>
      </c>
      <c r="L80" s="9">
        <f t="shared" si="1"/>
        <v>0</v>
      </c>
      <c r="M80" s="9">
        <f t="shared" si="1"/>
        <v>0</v>
      </c>
      <c r="N80" s="10">
        <f>SUM(E80:M80)</f>
        <v>-1014728.32</v>
      </c>
      <c r="O80" s="11"/>
      <c r="P80" s="2">
        <f>2151571.86</f>
        <v>2151571.86</v>
      </c>
      <c r="Q80" s="2">
        <f t="shared" si="0"/>
        <v>-1014728.32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2:43" ht="12.75">
      <c r="B81" s="2"/>
      <c r="C81" s="2"/>
      <c r="E81" s="2"/>
      <c r="F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:43" ht="12.75">
      <c r="B82" s="2"/>
      <c r="C82" s="2"/>
      <c r="E82" s="2">
        <f>E80+E86</f>
        <v>-380683.999999999</v>
      </c>
      <c r="F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2:43" ht="12.75">
      <c r="B83" s="2"/>
      <c r="C83" s="2"/>
      <c r="E83" s="2"/>
      <c r="F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:43" ht="25.5">
      <c r="B84" s="7">
        <v>61</v>
      </c>
      <c r="C84" s="5" t="s">
        <v>145</v>
      </c>
      <c r="D84" s="6"/>
      <c r="E84" s="9">
        <f>ABS(0)</f>
        <v>0</v>
      </c>
      <c r="F84" s="9">
        <f>ABS(-25600000)</f>
        <v>25600000</v>
      </c>
      <c r="G84" s="9">
        <f>ABS(-5000000)</f>
        <v>5000000</v>
      </c>
      <c r="H84" s="9">
        <f>ABS(0)</f>
        <v>0</v>
      </c>
      <c r="I84" s="9">
        <f>ABS(-8000000)</f>
        <v>8000000</v>
      </c>
      <c r="J84" s="9">
        <f>ABS(0)</f>
        <v>0</v>
      </c>
      <c r="K84" s="9">
        <f>ABS(0)</f>
        <v>0</v>
      </c>
      <c r="L84" s="9">
        <f>ABS(0)</f>
        <v>0</v>
      </c>
      <c r="M84" s="9">
        <v>0</v>
      </c>
      <c r="N84" s="10">
        <f>SUM(E84:M84)</f>
        <v>38600000</v>
      </c>
      <c r="O84" s="9">
        <f>ABS(0+0+0+-6621703.61+0+0+-7206300)</f>
        <v>13828003.61</v>
      </c>
      <c r="P84" s="9">
        <f>ABS(-32017430.41)</f>
        <v>32017430.41</v>
      </c>
      <c r="Q84" s="2">
        <f>SUM(E84:K84)</f>
        <v>38600000</v>
      </c>
      <c r="R84" s="9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:43" ht="12.75">
      <c r="B85" s="2"/>
      <c r="C85" s="2"/>
      <c r="E85" s="2"/>
      <c r="F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:43" ht="12.75">
      <c r="B86" s="2"/>
      <c r="C86" s="2"/>
      <c r="E86" s="2">
        <f>SUM(F86:I86)</f>
        <v>634044.320000001</v>
      </c>
      <c r="F86" s="2">
        <f>F84-F78</f>
        <v>211739.460000001</v>
      </c>
      <c r="G86" s="2">
        <f>G84-G78</f>
        <v>77918.1799999997</v>
      </c>
      <c r="H86" s="2">
        <f>H84-H78</f>
        <v>0</v>
      </c>
      <c r="I86" s="2">
        <f>I84-I78</f>
        <v>344386.68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90" spans="1:7" ht="12.75">
      <c r="A90" s="8" t="s">
        <v>261</v>
      </c>
      <c r="B90" s="12" t="s">
        <v>133</v>
      </c>
      <c r="C90" s="4" t="s">
        <v>247</v>
      </c>
      <c r="D90" s="8" t="s">
        <v>292</v>
      </c>
      <c r="E90" s="13" t="s">
        <v>154</v>
      </c>
      <c r="F90" s="13" t="s">
        <v>240</v>
      </c>
      <c r="G90" s="8" t="s">
        <v>314</v>
      </c>
    </row>
    <row r="91" spans="1:7" ht="12.75">
      <c r="A91" s="8" t="s">
        <v>297</v>
      </c>
      <c r="B91" s="12" t="s">
        <v>297</v>
      </c>
      <c r="C91" s="4" t="s">
        <v>252</v>
      </c>
      <c r="D91" s="8" t="s">
        <v>63</v>
      </c>
      <c r="E91" s="13">
        <v>20141231</v>
      </c>
      <c r="F91" s="13" t="s">
        <v>63</v>
      </c>
      <c r="G91" s="15">
        <v>31667.63</v>
      </c>
    </row>
    <row r="92" spans="1:7" ht="12.75">
      <c r="A92" s="8" t="s">
        <v>123</v>
      </c>
      <c r="B92" s="12" t="s">
        <v>123</v>
      </c>
      <c r="C92" s="4" t="s">
        <v>252</v>
      </c>
      <c r="D92" s="8" t="s">
        <v>63</v>
      </c>
      <c r="E92" s="13">
        <v>20141231</v>
      </c>
      <c r="F92" s="13" t="s">
        <v>63</v>
      </c>
      <c r="G92" s="15">
        <v>40000</v>
      </c>
    </row>
    <row r="93" spans="1:7" ht="12.75">
      <c r="A93" s="8" t="s">
        <v>193</v>
      </c>
      <c r="B93" s="12" t="s">
        <v>193</v>
      </c>
      <c r="C93" s="4" t="s">
        <v>49</v>
      </c>
      <c r="D93" s="8" t="s">
        <v>63</v>
      </c>
      <c r="E93" s="13">
        <v>20141231</v>
      </c>
      <c r="F93" s="13" t="s">
        <v>63</v>
      </c>
      <c r="G93" s="15">
        <v>65052.92</v>
      </c>
    </row>
    <row r="94" spans="1:7" ht="12.75">
      <c r="A94" s="8" t="s">
        <v>248</v>
      </c>
      <c r="B94" s="12" t="s">
        <v>248</v>
      </c>
      <c r="C94" s="4" t="s">
        <v>102</v>
      </c>
      <c r="D94" s="8" t="s">
        <v>63</v>
      </c>
      <c r="E94" s="13">
        <v>20141231</v>
      </c>
      <c r="F94" s="13" t="s">
        <v>63</v>
      </c>
      <c r="G94" s="15">
        <v>75986.4</v>
      </c>
    </row>
    <row r="95" spans="1:7" ht="12.75">
      <c r="A95" s="8" t="s">
        <v>11</v>
      </c>
      <c r="B95" s="12" t="s">
        <v>11</v>
      </c>
      <c r="C95" s="4" t="s">
        <v>107</v>
      </c>
      <c r="D95" s="8" t="s">
        <v>140</v>
      </c>
      <c r="E95" s="13">
        <v>20141231</v>
      </c>
      <c r="F95" s="13" t="s">
        <v>140</v>
      </c>
      <c r="G95" s="15">
        <v>89348</v>
      </c>
    </row>
    <row r="96" spans="1:7" ht="12.75">
      <c r="A96" s="8" t="s">
        <v>17</v>
      </c>
      <c r="B96" s="12" t="s">
        <v>17</v>
      </c>
      <c r="C96" s="4" t="s">
        <v>49</v>
      </c>
      <c r="D96" s="8" t="s">
        <v>63</v>
      </c>
      <c r="E96" s="13">
        <v>20141231</v>
      </c>
      <c r="F96" s="13" t="s">
        <v>63</v>
      </c>
      <c r="G96" s="15">
        <v>190006</v>
      </c>
    </row>
    <row r="97" spans="1:7" ht="12.75">
      <c r="A97" s="8" t="s">
        <v>157</v>
      </c>
      <c r="B97" s="12" t="s">
        <v>157</v>
      </c>
      <c r="C97" s="4" t="s">
        <v>49</v>
      </c>
      <c r="D97" s="8" t="s">
        <v>140</v>
      </c>
      <c r="E97" s="13">
        <v>20141231</v>
      </c>
      <c r="F97" s="13" t="s">
        <v>140</v>
      </c>
      <c r="G97" s="15">
        <v>194893</v>
      </c>
    </row>
    <row r="98" spans="1:7" ht="12.75">
      <c r="A98" s="8" t="s">
        <v>200</v>
      </c>
      <c r="B98" s="12" t="s">
        <v>200</v>
      </c>
      <c r="C98" s="4" t="s">
        <v>107</v>
      </c>
      <c r="D98" s="8" t="s">
        <v>140</v>
      </c>
      <c r="E98" s="13">
        <v>20141231</v>
      </c>
      <c r="F98" s="13" t="s">
        <v>140</v>
      </c>
      <c r="G98" s="15">
        <v>238000</v>
      </c>
    </row>
    <row r="99" spans="1:7" ht="12.75">
      <c r="A99" s="8" t="s">
        <v>228</v>
      </c>
      <c r="B99" s="12" t="s">
        <v>228</v>
      </c>
      <c r="C99" s="4" t="s">
        <v>252</v>
      </c>
      <c r="D99" s="8" t="s">
        <v>63</v>
      </c>
      <c r="E99" s="13">
        <v>20141231</v>
      </c>
      <c r="F99" s="13" t="s">
        <v>63</v>
      </c>
      <c r="G99" s="15">
        <v>250000</v>
      </c>
    </row>
    <row r="100" spans="1:7" ht="12.75">
      <c r="A100" s="8" t="s">
        <v>251</v>
      </c>
      <c r="B100" s="12" t="s">
        <v>251</v>
      </c>
      <c r="C100" s="4" t="s">
        <v>195</v>
      </c>
      <c r="D100" s="8" t="s">
        <v>63</v>
      </c>
      <c r="E100" s="13">
        <v>20141231</v>
      </c>
      <c r="F100" s="13" t="s">
        <v>63</v>
      </c>
      <c r="G100" s="15">
        <v>259212.32</v>
      </c>
    </row>
    <row r="101" spans="1:7" ht="12.75">
      <c r="A101" s="8" t="s">
        <v>35</v>
      </c>
      <c r="B101" s="12" t="s">
        <v>35</v>
      </c>
      <c r="C101" s="4" t="s">
        <v>102</v>
      </c>
      <c r="D101" s="8" t="s">
        <v>63</v>
      </c>
      <c r="E101" s="13">
        <v>20141231</v>
      </c>
      <c r="F101" s="13" t="s">
        <v>63</v>
      </c>
      <c r="G101" s="15">
        <v>266571</v>
      </c>
    </row>
    <row r="102" spans="1:7" ht="12.75">
      <c r="A102" s="8" t="s">
        <v>274</v>
      </c>
      <c r="B102" s="12" t="s">
        <v>274</v>
      </c>
      <c r="C102" s="4" t="s">
        <v>263</v>
      </c>
      <c r="D102" s="8" t="s">
        <v>63</v>
      </c>
      <c r="E102" s="13">
        <v>20141231</v>
      </c>
      <c r="F102" s="13" t="s">
        <v>63</v>
      </c>
      <c r="G102" s="15">
        <v>269530</v>
      </c>
    </row>
    <row r="103" spans="1:7" ht="12.75">
      <c r="A103" s="8" t="s">
        <v>34</v>
      </c>
      <c r="B103" s="12" t="s">
        <v>34</v>
      </c>
      <c r="C103" s="4" t="s">
        <v>252</v>
      </c>
      <c r="D103" s="8" t="s">
        <v>63</v>
      </c>
      <c r="E103" s="13">
        <v>20141231</v>
      </c>
      <c r="F103" s="13" t="s">
        <v>63</v>
      </c>
      <c r="G103" s="15">
        <v>292785</v>
      </c>
    </row>
    <row r="104" spans="1:7" ht="12.75">
      <c r="A104" s="8" t="s">
        <v>199</v>
      </c>
      <c r="B104" s="12" t="s">
        <v>199</v>
      </c>
      <c r="C104" s="4" t="s">
        <v>102</v>
      </c>
      <c r="D104" s="8" t="s">
        <v>63</v>
      </c>
      <c r="E104" s="13">
        <v>20141231</v>
      </c>
      <c r="F104" s="13" t="s">
        <v>63</v>
      </c>
      <c r="G104" s="15">
        <v>374400</v>
      </c>
    </row>
    <row r="105" spans="1:7" ht="12.75">
      <c r="A105" s="8" t="s">
        <v>243</v>
      </c>
      <c r="B105" s="12" t="s">
        <v>243</v>
      </c>
      <c r="C105" s="4" t="s">
        <v>71</v>
      </c>
      <c r="D105" s="8" t="s">
        <v>63</v>
      </c>
      <c r="E105" s="13">
        <v>20141231</v>
      </c>
      <c r="F105" s="13" t="s">
        <v>63</v>
      </c>
      <c r="G105" s="15">
        <v>562147.2</v>
      </c>
    </row>
    <row r="106" spans="1:7" ht="12.75">
      <c r="A106" s="8" t="s">
        <v>329</v>
      </c>
      <c r="B106" s="12" t="s">
        <v>329</v>
      </c>
      <c r="C106" s="4" t="s">
        <v>49</v>
      </c>
      <c r="D106" s="8" t="s">
        <v>140</v>
      </c>
      <c r="E106" s="13">
        <v>20141231</v>
      </c>
      <c r="F106" s="13" t="s">
        <v>140</v>
      </c>
      <c r="G106" s="15">
        <v>590990</v>
      </c>
    </row>
    <row r="107" spans="1:7" ht="12.75">
      <c r="A107" s="8" t="s">
        <v>61</v>
      </c>
      <c r="B107" s="12" t="s">
        <v>61</v>
      </c>
      <c r="C107" s="4" t="s">
        <v>252</v>
      </c>
      <c r="D107" s="8" t="s">
        <v>63</v>
      </c>
      <c r="E107" s="13">
        <v>20141231</v>
      </c>
      <c r="F107" s="13" t="s">
        <v>63</v>
      </c>
      <c r="G107" s="15">
        <v>607891.2</v>
      </c>
    </row>
    <row r="108" spans="1:7" ht="12.75">
      <c r="A108" s="8" t="s">
        <v>54</v>
      </c>
      <c r="B108" s="12" t="s">
        <v>54</v>
      </c>
      <c r="C108" s="4" t="s">
        <v>49</v>
      </c>
      <c r="D108" s="8" t="s">
        <v>140</v>
      </c>
      <c r="E108" s="13">
        <v>20141231</v>
      </c>
      <c r="F108" s="13" t="s">
        <v>140</v>
      </c>
      <c r="G108" s="15">
        <v>871899.25</v>
      </c>
    </row>
    <row r="109" spans="1:7" ht="12.75">
      <c r="A109" s="8" t="s">
        <v>253</v>
      </c>
      <c r="B109" s="12" t="s">
        <v>253</v>
      </c>
      <c r="C109" s="4" t="s">
        <v>220</v>
      </c>
      <c r="D109" s="8" t="s">
        <v>140</v>
      </c>
      <c r="E109" s="13">
        <v>20141231</v>
      </c>
      <c r="F109" s="13" t="s">
        <v>140</v>
      </c>
      <c r="G109" s="15">
        <v>895780</v>
      </c>
    </row>
    <row r="110" spans="1:7" ht="12.75">
      <c r="A110" s="8" t="s">
        <v>20</v>
      </c>
      <c r="B110" s="12" t="s">
        <v>20</v>
      </c>
      <c r="C110" s="4" t="s">
        <v>71</v>
      </c>
      <c r="D110" s="8" t="s">
        <v>63</v>
      </c>
      <c r="E110" s="13">
        <v>20141231</v>
      </c>
      <c r="F110" s="13" t="s">
        <v>63</v>
      </c>
      <c r="G110" s="15">
        <v>1050122.2</v>
      </c>
    </row>
    <row r="111" spans="1:7" ht="12.75">
      <c r="A111" s="8" t="s">
        <v>286</v>
      </c>
      <c r="B111" s="12" t="s">
        <v>286</v>
      </c>
      <c r="C111" s="4" t="s">
        <v>49</v>
      </c>
      <c r="D111" s="8" t="s">
        <v>140</v>
      </c>
      <c r="E111" s="13">
        <v>20141231</v>
      </c>
      <c r="F111" s="13" t="s">
        <v>140</v>
      </c>
      <c r="G111" s="15">
        <v>1091448</v>
      </c>
    </row>
    <row r="112" spans="1:7" ht="12.75">
      <c r="A112" s="8" t="s">
        <v>30</v>
      </c>
      <c r="B112" s="12" t="s">
        <v>30</v>
      </c>
      <c r="C112" s="4" t="s">
        <v>220</v>
      </c>
      <c r="D112" s="8" t="s">
        <v>140</v>
      </c>
      <c r="E112" s="13">
        <v>20141231</v>
      </c>
      <c r="F112" s="13" t="s">
        <v>140</v>
      </c>
      <c r="G112" s="15">
        <v>1177557.85</v>
      </c>
    </row>
    <row r="113" spans="1:7" ht="12.75">
      <c r="A113" s="8" t="s">
        <v>32</v>
      </c>
      <c r="B113" s="12" t="s">
        <v>32</v>
      </c>
      <c r="C113" s="4" t="s">
        <v>49</v>
      </c>
      <c r="D113" s="8" t="s">
        <v>140</v>
      </c>
      <c r="E113" s="13">
        <v>20141231</v>
      </c>
      <c r="F113" s="13" t="s">
        <v>140</v>
      </c>
      <c r="G113" s="15">
        <v>1180275.96</v>
      </c>
    </row>
    <row r="114" spans="1:7" ht="12.75">
      <c r="A114" s="8" t="s">
        <v>246</v>
      </c>
      <c r="B114" s="12" t="s">
        <v>246</v>
      </c>
      <c r="C114" s="4" t="s">
        <v>332</v>
      </c>
      <c r="D114" s="8" t="s">
        <v>162</v>
      </c>
      <c r="E114" s="13">
        <v>20141231</v>
      </c>
      <c r="F114" s="13" t="s">
        <v>162</v>
      </c>
      <c r="G114" s="15">
        <v>1266440.06</v>
      </c>
    </row>
    <row r="115" spans="1:7" ht="12.75">
      <c r="A115" s="8" t="s">
        <v>289</v>
      </c>
      <c r="B115" s="12" t="s">
        <v>289</v>
      </c>
      <c r="C115" s="4" t="s">
        <v>71</v>
      </c>
      <c r="D115" s="8" t="s">
        <v>63</v>
      </c>
      <c r="E115" s="13">
        <v>20141231</v>
      </c>
      <c r="F115" s="13" t="s">
        <v>63</v>
      </c>
      <c r="G115" s="15">
        <v>1397085.95</v>
      </c>
    </row>
    <row r="116" spans="1:7" ht="12.75">
      <c r="A116" s="8" t="s">
        <v>48</v>
      </c>
      <c r="B116" s="12" t="s">
        <v>48</v>
      </c>
      <c r="C116" s="4" t="s">
        <v>71</v>
      </c>
      <c r="D116" s="8" t="s">
        <v>63</v>
      </c>
      <c r="E116" s="13">
        <v>20141231</v>
      </c>
      <c r="F116" s="13" t="s">
        <v>63</v>
      </c>
      <c r="G116" s="15">
        <v>1415227.7</v>
      </c>
    </row>
    <row r="117" spans="1:7" ht="12.75">
      <c r="A117" s="8" t="s">
        <v>93</v>
      </c>
      <c r="B117" s="12" t="s">
        <v>93</v>
      </c>
      <c r="C117" s="4" t="s">
        <v>71</v>
      </c>
      <c r="D117" s="8" t="s">
        <v>140</v>
      </c>
      <c r="E117" s="13">
        <v>20141231</v>
      </c>
      <c r="F117" s="13" t="s">
        <v>140</v>
      </c>
      <c r="G117" s="15">
        <v>1485578</v>
      </c>
    </row>
    <row r="118" spans="1:7" ht="12.75">
      <c r="A118" s="8" t="s">
        <v>62</v>
      </c>
      <c r="B118" s="12" t="s">
        <v>62</v>
      </c>
      <c r="C118" s="4" t="s">
        <v>71</v>
      </c>
      <c r="D118" s="8" t="s">
        <v>140</v>
      </c>
      <c r="E118" s="13">
        <v>20141231</v>
      </c>
      <c r="F118" s="13" t="s">
        <v>140</v>
      </c>
      <c r="G118" s="15">
        <v>1725791.9</v>
      </c>
    </row>
    <row r="119" spans="1:7" ht="12.75">
      <c r="A119" s="8" t="s">
        <v>149</v>
      </c>
      <c r="B119" s="12" t="s">
        <v>149</v>
      </c>
      <c r="C119" s="4" t="s">
        <v>49</v>
      </c>
      <c r="D119" s="8" t="s">
        <v>140</v>
      </c>
      <c r="E119" s="13">
        <v>20141231</v>
      </c>
      <c r="F119" s="13" t="s">
        <v>140</v>
      </c>
      <c r="G119" s="15">
        <v>1796700</v>
      </c>
    </row>
    <row r="120" spans="1:7" ht="12.75">
      <c r="A120" s="8" t="s">
        <v>60</v>
      </c>
      <c r="B120" s="12" t="s">
        <v>60</v>
      </c>
      <c r="C120" s="4" t="s">
        <v>71</v>
      </c>
      <c r="D120" s="8" t="s">
        <v>63</v>
      </c>
      <c r="E120" s="13">
        <v>20141231</v>
      </c>
      <c r="F120" s="13" t="s">
        <v>63</v>
      </c>
      <c r="G120" s="15">
        <v>1829524.55</v>
      </c>
    </row>
    <row r="121" spans="1:7" ht="12.75">
      <c r="A121" s="8" t="s">
        <v>229</v>
      </c>
      <c r="B121" s="12" t="s">
        <v>229</v>
      </c>
      <c r="C121" s="4" t="s">
        <v>195</v>
      </c>
      <c r="D121" s="8" t="s">
        <v>63</v>
      </c>
      <c r="E121" s="13">
        <v>20141231</v>
      </c>
      <c r="F121" s="13" t="s">
        <v>63</v>
      </c>
      <c r="G121" s="15">
        <v>1918181.69</v>
      </c>
    </row>
    <row r="122" spans="1:7" ht="12.75">
      <c r="A122" s="8" t="s">
        <v>117</v>
      </c>
      <c r="B122" s="12" t="s">
        <v>117</v>
      </c>
      <c r="C122" s="4" t="s">
        <v>71</v>
      </c>
      <c r="D122" s="8" t="s">
        <v>140</v>
      </c>
      <c r="E122" s="13">
        <v>20141231</v>
      </c>
      <c r="F122" s="13" t="s">
        <v>140</v>
      </c>
      <c r="G122" s="15">
        <v>2024120.3</v>
      </c>
    </row>
    <row r="123" spans="1:7" ht="12.75">
      <c r="A123" s="8" t="s">
        <v>294</v>
      </c>
      <c r="B123" s="12" t="s">
        <v>294</v>
      </c>
      <c r="C123" s="4" t="s">
        <v>49</v>
      </c>
      <c r="D123" s="8" t="s">
        <v>63</v>
      </c>
      <c r="E123" s="13">
        <v>20141231</v>
      </c>
      <c r="F123" s="13" t="s">
        <v>63</v>
      </c>
      <c r="G123" s="15">
        <v>2365076.7</v>
      </c>
    </row>
    <row r="124" spans="1:7" ht="12.75">
      <c r="A124" s="8" t="s">
        <v>277</v>
      </c>
      <c r="B124" s="12" t="s">
        <v>277</v>
      </c>
      <c r="C124" s="4" t="s">
        <v>263</v>
      </c>
      <c r="D124" s="8" t="s">
        <v>140</v>
      </c>
      <c r="E124" s="13">
        <v>20141231</v>
      </c>
      <c r="F124" s="13" t="s">
        <v>140</v>
      </c>
      <c r="G124" s="15">
        <v>2552410</v>
      </c>
    </row>
    <row r="125" spans="1:7" ht="12.75">
      <c r="A125" s="8" t="s">
        <v>81</v>
      </c>
      <c r="B125" s="12" t="s">
        <v>81</v>
      </c>
      <c r="C125" s="4" t="s">
        <v>71</v>
      </c>
      <c r="D125" s="8" t="s">
        <v>63</v>
      </c>
      <c r="E125" s="13">
        <v>20141231</v>
      </c>
      <c r="F125" s="13" t="s">
        <v>63</v>
      </c>
      <c r="G125" s="15">
        <v>2626583.9</v>
      </c>
    </row>
    <row r="126" spans="1:7" ht="12.75">
      <c r="A126" s="8" t="s">
        <v>192</v>
      </c>
      <c r="B126" s="12" t="s">
        <v>192</v>
      </c>
      <c r="C126" s="4" t="s">
        <v>14</v>
      </c>
      <c r="D126" s="8" t="s">
        <v>63</v>
      </c>
      <c r="E126" s="13">
        <v>20141231</v>
      </c>
      <c r="F126" s="13" t="s">
        <v>63</v>
      </c>
      <c r="G126" s="15">
        <v>2845098</v>
      </c>
    </row>
    <row r="127" spans="1:7" ht="12.75">
      <c r="A127" s="8" t="s">
        <v>260</v>
      </c>
      <c r="B127" s="12" t="s">
        <v>260</v>
      </c>
      <c r="C127" s="4" t="s">
        <v>195</v>
      </c>
      <c r="D127" s="8" t="s">
        <v>63</v>
      </c>
      <c r="E127" s="13">
        <v>20141231</v>
      </c>
      <c r="F127" s="13" t="s">
        <v>63</v>
      </c>
      <c r="G127" s="15">
        <v>2886501</v>
      </c>
    </row>
    <row r="128" spans="1:7" ht="12.75">
      <c r="A128" s="8" t="s">
        <v>281</v>
      </c>
      <c r="B128" s="12" t="s">
        <v>281</v>
      </c>
      <c r="C128" s="4" t="s">
        <v>107</v>
      </c>
      <c r="D128" s="8" t="s">
        <v>63</v>
      </c>
      <c r="E128" s="13">
        <v>20141231</v>
      </c>
      <c r="F128" s="13" t="s">
        <v>63</v>
      </c>
      <c r="G128" s="15">
        <v>3380065.04</v>
      </c>
    </row>
    <row r="129" spans="1:7" ht="12.75">
      <c r="A129" s="8" t="s">
        <v>168</v>
      </c>
      <c r="B129" s="12" t="s">
        <v>168</v>
      </c>
      <c r="C129" s="4" t="s">
        <v>71</v>
      </c>
      <c r="D129" s="8" t="s">
        <v>63</v>
      </c>
      <c r="E129" s="13">
        <v>20141231</v>
      </c>
      <c r="F129" s="13" t="s">
        <v>63</v>
      </c>
      <c r="G129" s="15">
        <v>3380962</v>
      </c>
    </row>
    <row r="130" spans="1:7" ht="12.75">
      <c r="A130" s="8" t="s">
        <v>90</v>
      </c>
      <c r="B130" s="12" t="s">
        <v>90</v>
      </c>
      <c r="C130" s="4" t="s">
        <v>195</v>
      </c>
      <c r="D130" s="8" t="s">
        <v>140</v>
      </c>
      <c r="E130" s="13">
        <v>20141231</v>
      </c>
      <c r="F130" s="13" t="s">
        <v>140</v>
      </c>
      <c r="G130" s="15">
        <v>3390848.84</v>
      </c>
    </row>
    <row r="131" spans="1:7" ht="12.75">
      <c r="A131" s="8" t="s">
        <v>214</v>
      </c>
      <c r="B131" s="12" t="s">
        <v>214</v>
      </c>
      <c r="C131" s="4" t="s">
        <v>220</v>
      </c>
      <c r="D131" s="8" t="s">
        <v>140</v>
      </c>
      <c r="E131" s="13">
        <v>20141231</v>
      </c>
      <c r="F131" s="13" t="s">
        <v>140</v>
      </c>
      <c r="G131" s="15">
        <v>3456538</v>
      </c>
    </row>
    <row r="132" spans="1:7" ht="12.75">
      <c r="A132" s="8" t="s">
        <v>291</v>
      </c>
      <c r="B132" s="12" t="s">
        <v>291</v>
      </c>
      <c r="C132" s="4" t="s">
        <v>102</v>
      </c>
      <c r="D132" s="8" t="s">
        <v>140</v>
      </c>
      <c r="E132" s="13">
        <v>20141231</v>
      </c>
      <c r="F132" s="13" t="s">
        <v>140</v>
      </c>
      <c r="G132" s="15">
        <v>3633438.43</v>
      </c>
    </row>
    <row r="133" spans="1:7" ht="12.75">
      <c r="A133" s="8" t="s">
        <v>26</v>
      </c>
      <c r="B133" s="12" t="s">
        <v>26</v>
      </c>
      <c r="C133" s="4" t="s">
        <v>71</v>
      </c>
      <c r="D133" s="8" t="s">
        <v>140</v>
      </c>
      <c r="E133" s="13">
        <v>20141231</v>
      </c>
      <c r="F133" s="13" t="s">
        <v>140</v>
      </c>
      <c r="G133" s="15">
        <v>3692274.16</v>
      </c>
    </row>
    <row r="134" spans="1:7" ht="12.75">
      <c r="A134" s="8" t="s">
        <v>239</v>
      </c>
      <c r="B134" s="12" t="s">
        <v>239</v>
      </c>
      <c r="C134" s="4" t="s">
        <v>102</v>
      </c>
      <c r="D134" s="8" t="s">
        <v>140</v>
      </c>
      <c r="E134" s="13">
        <v>20141231</v>
      </c>
      <c r="F134" s="13" t="s">
        <v>140</v>
      </c>
      <c r="G134" s="15">
        <v>3775463</v>
      </c>
    </row>
    <row r="135" spans="1:7" ht="12.75">
      <c r="A135" s="8" t="s">
        <v>13</v>
      </c>
      <c r="B135" s="12" t="s">
        <v>13</v>
      </c>
      <c r="C135" s="4" t="s">
        <v>332</v>
      </c>
      <c r="D135" s="8" t="s">
        <v>162</v>
      </c>
      <c r="E135" s="13">
        <v>20141231</v>
      </c>
      <c r="F135" s="13" t="s">
        <v>162</v>
      </c>
      <c r="G135" s="15">
        <v>3799320</v>
      </c>
    </row>
    <row r="136" spans="1:7" ht="12.75">
      <c r="A136" s="8" t="s">
        <v>95</v>
      </c>
      <c r="B136" s="12" t="s">
        <v>95</v>
      </c>
      <c r="C136" s="4" t="s">
        <v>49</v>
      </c>
      <c r="D136" s="8" t="s">
        <v>63</v>
      </c>
      <c r="E136" s="13">
        <v>20141231</v>
      </c>
      <c r="F136" s="13" t="s">
        <v>63</v>
      </c>
      <c r="G136" s="15">
        <v>3861837.81</v>
      </c>
    </row>
    <row r="137" spans="1:7" ht="12.75">
      <c r="A137" s="8" t="s">
        <v>10</v>
      </c>
      <c r="B137" s="12" t="s">
        <v>10</v>
      </c>
      <c r="C137" s="4" t="s">
        <v>71</v>
      </c>
      <c r="D137" s="8" t="s">
        <v>140</v>
      </c>
      <c r="E137" s="13">
        <v>20141231</v>
      </c>
      <c r="F137" s="13" t="s">
        <v>140</v>
      </c>
      <c r="G137" s="15">
        <v>3903815.62</v>
      </c>
    </row>
    <row r="138" spans="1:7" ht="12.75">
      <c r="A138" s="8" t="s">
        <v>324</v>
      </c>
      <c r="B138" s="12" t="s">
        <v>324</v>
      </c>
      <c r="C138" s="4" t="s">
        <v>71</v>
      </c>
      <c r="D138" s="8" t="s">
        <v>63</v>
      </c>
      <c r="E138" s="13">
        <v>20141231</v>
      </c>
      <c r="F138" s="13" t="s">
        <v>63</v>
      </c>
      <c r="G138" s="15">
        <v>4245416</v>
      </c>
    </row>
    <row r="139" spans="1:7" ht="12.75">
      <c r="A139" s="8" t="s">
        <v>70</v>
      </c>
      <c r="B139" s="12" t="s">
        <v>70</v>
      </c>
      <c r="C139" s="4" t="s">
        <v>71</v>
      </c>
      <c r="D139" s="8" t="s">
        <v>140</v>
      </c>
      <c r="E139" s="13">
        <v>20141231</v>
      </c>
      <c r="F139" s="13" t="s">
        <v>140</v>
      </c>
      <c r="G139" s="15">
        <v>4446306.2</v>
      </c>
    </row>
    <row r="140" spans="1:7" ht="12.75">
      <c r="A140" s="8" t="s">
        <v>101</v>
      </c>
      <c r="B140" s="12" t="s">
        <v>101</v>
      </c>
      <c r="C140" s="4" t="s">
        <v>332</v>
      </c>
      <c r="D140" s="8" t="s">
        <v>162</v>
      </c>
      <c r="E140" s="13">
        <v>20141231</v>
      </c>
      <c r="F140" s="13" t="s">
        <v>162</v>
      </c>
      <c r="G140" s="15">
        <v>4749150</v>
      </c>
    </row>
    <row r="141" spans="1:7" ht="12.75">
      <c r="A141" s="8" t="s">
        <v>78</v>
      </c>
      <c r="B141" s="12" t="s">
        <v>78</v>
      </c>
      <c r="C141" s="4" t="s">
        <v>49</v>
      </c>
      <c r="D141" s="8" t="s">
        <v>63</v>
      </c>
      <c r="E141" s="13">
        <v>20141231</v>
      </c>
      <c r="F141" s="13" t="s">
        <v>63</v>
      </c>
      <c r="G141" s="15">
        <v>5000000</v>
      </c>
    </row>
    <row r="142" spans="1:7" ht="12.75">
      <c r="A142" s="8" t="s">
        <v>302</v>
      </c>
      <c r="B142" s="12" t="s">
        <v>302</v>
      </c>
      <c r="C142" s="4" t="s">
        <v>107</v>
      </c>
      <c r="D142" s="8" t="s">
        <v>140</v>
      </c>
      <c r="E142" s="13">
        <v>20141231</v>
      </c>
      <c r="F142" s="13" t="s">
        <v>140</v>
      </c>
      <c r="G142" s="15">
        <v>5295879.46</v>
      </c>
    </row>
    <row r="143" spans="1:7" ht="12.75">
      <c r="A143" s="8" t="s">
        <v>181</v>
      </c>
      <c r="B143" s="12" t="s">
        <v>181</v>
      </c>
      <c r="C143" s="4" t="s">
        <v>71</v>
      </c>
      <c r="D143" s="8" t="s">
        <v>140</v>
      </c>
      <c r="E143" s="13">
        <v>20141231</v>
      </c>
      <c r="F143" s="13" t="s">
        <v>140</v>
      </c>
      <c r="G143" s="15">
        <v>5401594.37</v>
      </c>
    </row>
    <row r="144" spans="1:7" ht="12.75">
      <c r="A144" s="8" t="s">
        <v>152</v>
      </c>
      <c r="B144" s="12" t="s">
        <v>152</v>
      </c>
      <c r="C144" s="4" t="s">
        <v>49</v>
      </c>
      <c r="D144" s="8" t="s">
        <v>140</v>
      </c>
      <c r="E144" s="13">
        <v>20141231</v>
      </c>
      <c r="F144" s="13" t="s">
        <v>140</v>
      </c>
      <c r="G144" s="15">
        <v>5409729.89</v>
      </c>
    </row>
    <row r="145" spans="1:7" ht="12.75">
      <c r="A145" s="8" t="s">
        <v>110</v>
      </c>
      <c r="B145" s="12" t="s">
        <v>110</v>
      </c>
      <c r="C145" s="4" t="s">
        <v>107</v>
      </c>
      <c r="D145" s="8" t="s">
        <v>63</v>
      </c>
      <c r="E145" s="13">
        <v>20141231</v>
      </c>
      <c r="F145" s="13" t="s">
        <v>63</v>
      </c>
      <c r="G145" s="15">
        <v>6407097.26</v>
      </c>
    </row>
    <row r="146" spans="1:7" ht="12.75">
      <c r="A146" s="8" t="s">
        <v>178</v>
      </c>
      <c r="B146" s="12" t="s">
        <v>178</v>
      </c>
      <c r="C146" s="4" t="s">
        <v>102</v>
      </c>
      <c r="D146" s="8" t="s">
        <v>140</v>
      </c>
      <c r="E146" s="13">
        <v>20141231</v>
      </c>
      <c r="F146" s="13" t="s">
        <v>140</v>
      </c>
      <c r="G146" s="15">
        <v>6933891.98</v>
      </c>
    </row>
    <row r="147" spans="1:7" ht="12.75">
      <c r="A147" s="8" t="s">
        <v>234</v>
      </c>
      <c r="B147" s="12" t="s">
        <v>234</v>
      </c>
      <c r="C147" s="4" t="s">
        <v>71</v>
      </c>
      <c r="D147" s="8" t="s">
        <v>140</v>
      </c>
      <c r="E147" s="13">
        <v>20141231</v>
      </c>
      <c r="F147" s="13" t="s">
        <v>140</v>
      </c>
      <c r="G147" s="15">
        <v>7188666</v>
      </c>
    </row>
    <row r="148" spans="1:7" ht="12.75">
      <c r="A148" s="8" t="s">
        <v>318</v>
      </c>
      <c r="B148" s="12" t="s">
        <v>318</v>
      </c>
      <c r="C148" s="4" t="s">
        <v>220</v>
      </c>
      <c r="D148" s="8" t="s">
        <v>140</v>
      </c>
      <c r="E148" s="13">
        <v>20141231</v>
      </c>
      <c r="F148" s="13" t="s">
        <v>140</v>
      </c>
      <c r="G148" s="15">
        <v>7321989</v>
      </c>
    </row>
    <row r="149" spans="1:7" ht="12.75">
      <c r="A149" s="8" t="s">
        <v>109</v>
      </c>
      <c r="B149" s="12" t="s">
        <v>109</v>
      </c>
      <c r="C149" s="4" t="s">
        <v>49</v>
      </c>
      <c r="D149" s="8" t="s">
        <v>140</v>
      </c>
      <c r="E149" s="13">
        <v>20141231</v>
      </c>
      <c r="F149" s="13" t="s">
        <v>140</v>
      </c>
      <c r="G149" s="15">
        <v>7391587</v>
      </c>
    </row>
    <row r="150" spans="1:7" ht="12.75">
      <c r="A150" s="8" t="s">
        <v>148</v>
      </c>
      <c r="B150" s="12" t="s">
        <v>148</v>
      </c>
      <c r="C150" s="4" t="s">
        <v>220</v>
      </c>
      <c r="D150" s="8" t="s">
        <v>140</v>
      </c>
      <c r="E150" s="13">
        <v>20141231</v>
      </c>
      <c r="F150" s="13" t="s">
        <v>140</v>
      </c>
      <c r="G150" s="15">
        <v>7414942.88</v>
      </c>
    </row>
    <row r="151" spans="1:7" ht="12.75">
      <c r="A151" s="8" t="s">
        <v>89</v>
      </c>
      <c r="B151" s="12" t="s">
        <v>89</v>
      </c>
      <c r="C151" s="4" t="s">
        <v>195</v>
      </c>
      <c r="D151" s="8" t="s">
        <v>140</v>
      </c>
      <c r="E151" s="13">
        <v>20141231</v>
      </c>
      <c r="F151" s="13" t="s">
        <v>140</v>
      </c>
      <c r="G151" s="15">
        <v>7735285</v>
      </c>
    </row>
    <row r="152" spans="1:7" ht="12.75">
      <c r="A152" s="8" t="s">
        <v>257</v>
      </c>
      <c r="B152" s="12" t="s">
        <v>257</v>
      </c>
      <c r="C152" s="4" t="s">
        <v>14</v>
      </c>
      <c r="D152" s="8" t="s">
        <v>140</v>
      </c>
      <c r="E152" s="13">
        <v>20141231</v>
      </c>
      <c r="F152" s="13" t="s">
        <v>140</v>
      </c>
      <c r="G152" s="15">
        <v>8018495</v>
      </c>
    </row>
    <row r="153" spans="1:7" ht="12.75">
      <c r="A153" s="8" t="s">
        <v>147</v>
      </c>
      <c r="B153" s="12" t="s">
        <v>147</v>
      </c>
      <c r="C153" s="4" t="s">
        <v>71</v>
      </c>
      <c r="D153" s="8" t="s">
        <v>140</v>
      </c>
      <c r="E153" s="13">
        <v>20141231</v>
      </c>
      <c r="F153" s="13" t="s">
        <v>140</v>
      </c>
      <c r="G153" s="15">
        <v>8085547</v>
      </c>
    </row>
    <row r="154" spans="1:7" ht="12.75">
      <c r="A154" s="8" t="s">
        <v>323</v>
      </c>
      <c r="B154" s="12" t="s">
        <v>323</v>
      </c>
      <c r="C154" s="4" t="s">
        <v>195</v>
      </c>
      <c r="D154" s="8" t="s">
        <v>140</v>
      </c>
      <c r="E154" s="13">
        <v>20141231</v>
      </c>
      <c r="F154" s="13" t="s">
        <v>140</v>
      </c>
      <c r="G154" s="15">
        <v>8399790.84</v>
      </c>
    </row>
    <row r="155" spans="1:7" ht="12.75">
      <c r="A155" s="8" t="s">
        <v>284</v>
      </c>
      <c r="B155" s="12" t="s">
        <v>284</v>
      </c>
      <c r="C155" s="4" t="s">
        <v>14</v>
      </c>
      <c r="D155" s="8" t="s">
        <v>140</v>
      </c>
      <c r="E155" s="13">
        <v>20141231</v>
      </c>
      <c r="F155" s="13" t="s">
        <v>140</v>
      </c>
      <c r="G155" s="15">
        <v>8532006</v>
      </c>
    </row>
    <row r="156" spans="1:7" ht="12.75">
      <c r="A156" s="8" t="s">
        <v>233</v>
      </c>
      <c r="B156" s="12" t="s">
        <v>233</v>
      </c>
      <c r="C156" s="4" t="s">
        <v>71</v>
      </c>
      <c r="D156" s="8" t="s">
        <v>63</v>
      </c>
      <c r="E156" s="13">
        <v>20141231</v>
      </c>
      <c r="F156" s="13" t="s">
        <v>63</v>
      </c>
      <c r="G156" s="15">
        <v>8600846</v>
      </c>
    </row>
    <row r="157" spans="1:7" ht="12.75">
      <c r="A157" s="8" t="s">
        <v>42</v>
      </c>
      <c r="B157" s="12" t="s">
        <v>42</v>
      </c>
      <c r="C157" s="4" t="s">
        <v>107</v>
      </c>
      <c r="D157" s="8" t="s">
        <v>63</v>
      </c>
      <c r="E157" s="13">
        <v>20141231</v>
      </c>
      <c r="F157" s="13" t="s">
        <v>63</v>
      </c>
      <c r="G157" s="15">
        <v>9303672</v>
      </c>
    </row>
    <row r="158" spans="1:7" ht="12.75">
      <c r="A158" s="8" t="s">
        <v>167</v>
      </c>
      <c r="B158" s="12" t="s">
        <v>167</v>
      </c>
      <c r="C158" s="4" t="s">
        <v>99</v>
      </c>
      <c r="D158" s="8" t="s">
        <v>140</v>
      </c>
      <c r="E158" s="13">
        <v>20141231</v>
      </c>
      <c r="F158" s="13" t="s">
        <v>140</v>
      </c>
      <c r="G158" s="15">
        <v>9498300</v>
      </c>
    </row>
    <row r="159" spans="1:7" ht="12.75">
      <c r="A159" s="8" t="s">
        <v>204</v>
      </c>
      <c r="B159" s="12" t="s">
        <v>204</v>
      </c>
      <c r="C159" s="4" t="s">
        <v>107</v>
      </c>
      <c r="D159" s="8" t="s">
        <v>140</v>
      </c>
      <c r="E159" s="13">
        <v>20141231</v>
      </c>
      <c r="F159" s="13" t="s">
        <v>140</v>
      </c>
      <c r="G159" s="15">
        <v>9960620</v>
      </c>
    </row>
    <row r="160" spans="1:7" ht="12.75">
      <c r="A160" s="8" t="s">
        <v>312</v>
      </c>
      <c r="B160" s="12" t="s">
        <v>312</v>
      </c>
      <c r="C160" s="4" t="s">
        <v>220</v>
      </c>
      <c r="D160" s="8" t="s">
        <v>140</v>
      </c>
      <c r="E160" s="13">
        <v>20141231</v>
      </c>
      <c r="F160" s="13" t="s">
        <v>140</v>
      </c>
      <c r="G160" s="15">
        <v>10106844.51</v>
      </c>
    </row>
    <row r="161" spans="1:7" ht="12.75">
      <c r="A161" s="8" t="s">
        <v>315</v>
      </c>
      <c r="B161" s="12" t="s">
        <v>315</v>
      </c>
      <c r="C161" s="4" t="s">
        <v>49</v>
      </c>
      <c r="D161" s="8" t="s">
        <v>140</v>
      </c>
      <c r="E161" s="13">
        <v>20141231</v>
      </c>
      <c r="F161" s="13" t="s">
        <v>140</v>
      </c>
      <c r="G161" s="15">
        <v>10322287.42</v>
      </c>
    </row>
    <row r="162" spans="1:7" ht="12.75">
      <c r="A162" s="8" t="s">
        <v>124</v>
      </c>
      <c r="B162" s="12" t="s">
        <v>124</v>
      </c>
      <c r="C162" s="4" t="s">
        <v>14</v>
      </c>
      <c r="D162" s="8" t="s">
        <v>162</v>
      </c>
      <c r="E162" s="13">
        <v>20141231</v>
      </c>
      <c r="F162" s="13" t="s">
        <v>162</v>
      </c>
      <c r="G162" s="15">
        <v>11153718.75</v>
      </c>
    </row>
    <row r="163" spans="1:7" ht="12.75">
      <c r="A163" s="8" t="s">
        <v>6</v>
      </c>
      <c r="B163" s="12" t="s">
        <v>6</v>
      </c>
      <c r="C163" s="4" t="s">
        <v>71</v>
      </c>
      <c r="D163" s="8" t="s">
        <v>140</v>
      </c>
      <c r="E163" s="13">
        <v>20141231</v>
      </c>
      <c r="F163" s="13" t="s">
        <v>140</v>
      </c>
      <c r="G163" s="15">
        <v>11197208</v>
      </c>
    </row>
    <row r="164" spans="1:7" ht="12.75">
      <c r="A164" s="8" t="s">
        <v>203</v>
      </c>
      <c r="B164" s="12" t="s">
        <v>203</v>
      </c>
      <c r="C164" s="4" t="s">
        <v>99</v>
      </c>
      <c r="D164" s="8" t="s">
        <v>140</v>
      </c>
      <c r="E164" s="13">
        <v>20141231</v>
      </c>
      <c r="F164" s="13" t="s">
        <v>140</v>
      </c>
      <c r="G164" s="15">
        <v>11314813.21</v>
      </c>
    </row>
    <row r="165" spans="1:7" ht="12.75">
      <c r="A165" s="8" t="s">
        <v>322</v>
      </c>
      <c r="B165" s="12" t="s">
        <v>322</v>
      </c>
      <c r="C165" s="4" t="s">
        <v>71</v>
      </c>
      <c r="D165" s="8" t="s">
        <v>140</v>
      </c>
      <c r="E165" s="13">
        <v>20141231</v>
      </c>
      <c r="F165" s="13" t="s">
        <v>140</v>
      </c>
      <c r="G165" s="15">
        <v>11444426.93</v>
      </c>
    </row>
    <row r="166" spans="1:7" ht="12.75">
      <c r="A166" s="8" t="s">
        <v>9</v>
      </c>
      <c r="B166" s="12" t="s">
        <v>9</v>
      </c>
      <c r="C166" s="4" t="s">
        <v>71</v>
      </c>
      <c r="D166" s="8" t="s">
        <v>140</v>
      </c>
      <c r="E166" s="13">
        <v>20141231</v>
      </c>
      <c r="F166" s="13" t="s">
        <v>140</v>
      </c>
      <c r="G166" s="15">
        <v>12066432</v>
      </c>
    </row>
    <row r="167" spans="1:7" ht="12.75">
      <c r="A167" s="8" t="s">
        <v>217</v>
      </c>
      <c r="B167" s="12" t="s">
        <v>217</v>
      </c>
      <c r="C167" s="4" t="s">
        <v>49</v>
      </c>
      <c r="D167" s="8" t="s">
        <v>140</v>
      </c>
      <c r="E167" s="13">
        <v>20141231</v>
      </c>
      <c r="F167" s="13" t="s">
        <v>140</v>
      </c>
      <c r="G167" s="15">
        <v>12319976</v>
      </c>
    </row>
    <row r="168" spans="1:7" ht="12.75">
      <c r="A168" s="8" t="s">
        <v>8</v>
      </c>
      <c r="B168" s="12" t="s">
        <v>8</v>
      </c>
      <c r="C168" s="4" t="s">
        <v>71</v>
      </c>
      <c r="D168" s="8" t="s">
        <v>140</v>
      </c>
      <c r="E168" s="13">
        <v>20141231</v>
      </c>
      <c r="F168" s="13" t="s">
        <v>140</v>
      </c>
      <c r="G168" s="15">
        <v>12868814.24</v>
      </c>
    </row>
    <row r="169" spans="1:7" ht="12.75">
      <c r="A169" s="8" t="s">
        <v>198</v>
      </c>
      <c r="B169" s="12" t="s">
        <v>198</v>
      </c>
      <c r="C169" s="4" t="s">
        <v>102</v>
      </c>
      <c r="D169" s="8" t="s">
        <v>140</v>
      </c>
      <c r="E169" s="13">
        <v>20141231</v>
      </c>
      <c r="F169" s="13" t="s">
        <v>140</v>
      </c>
      <c r="G169" s="15">
        <v>12932376</v>
      </c>
    </row>
    <row r="170" spans="1:7" ht="12.75">
      <c r="A170" s="8" t="s">
        <v>16</v>
      </c>
      <c r="B170" s="12" t="s">
        <v>16</v>
      </c>
      <c r="C170" s="4" t="s">
        <v>71</v>
      </c>
      <c r="D170" s="8" t="s">
        <v>140</v>
      </c>
      <c r="E170" s="13">
        <v>20141231</v>
      </c>
      <c r="F170" s="13" t="s">
        <v>140</v>
      </c>
      <c r="G170" s="15">
        <v>13157786.03</v>
      </c>
    </row>
    <row r="171" spans="1:7" ht="12.75">
      <c r="A171" s="8" t="s">
        <v>188</v>
      </c>
      <c r="B171" s="12" t="s">
        <v>188</v>
      </c>
      <c r="C171" s="4" t="s">
        <v>332</v>
      </c>
      <c r="D171" s="8" t="s">
        <v>162</v>
      </c>
      <c r="E171" s="13">
        <v>20141231</v>
      </c>
      <c r="F171" s="13" t="s">
        <v>162</v>
      </c>
      <c r="G171" s="15">
        <v>13930839.94</v>
      </c>
    </row>
    <row r="172" spans="1:7" ht="12.75">
      <c r="A172" s="8" t="s">
        <v>194</v>
      </c>
      <c r="B172" s="12" t="s">
        <v>194</v>
      </c>
      <c r="C172" s="4" t="s">
        <v>332</v>
      </c>
      <c r="D172" s="8" t="s">
        <v>162</v>
      </c>
      <c r="E172" s="13">
        <v>20141231</v>
      </c>
      <c r="F172" s="13" t="s">
        <v>162</v>
      </c>
      <c r="G172" s="15">
        <v>14247450</v>
      </c>
    </row>
    <row r="173" spans="1:7" ht="12.75">
      <c r="A173" s="8" t="s">
        <v>288</v>
      </c>
      <c r="B173" s="12" t="s">
        <v>288</v>
      </c>
      <c r="C173" s="4" t="s">
        <v>220</v>
      </c>
      <c r="D173" s="8" t="s">
        <v>140</v>
      </c>
      <c r="E173" s="13">
        <v>20141231</v>
      </c>
      <c r="F173" s="13" t="s">
        <v>140</v>
      </c>
      <c r="G173" s="15">
        <v>14409050.72</v>
      </c>
    </row>
    <row r="174" spans="1:7" ht="12.75">
      <c r="A174" s="8" t="s">
        <v>180</v>
      </c>
      <c r="B174" s="12" t="s">
        <v>180</v>
      </c>
      <c r="C174" s="4" t="s">
        <v>99</v>
      </c>
      <c r="D174" s="8" t="s">
        <v>140</v>
      </c>
      <c r="E174" s="13">
        <v>20141231</v>
      </c>
      <c r="F174" s="13" t="s">
        <v>140</v>
      </c>
      <c r="G174" s="15">
        <v>14565187.13</v>
      </c>
    </row>
    <row r="175" spans="1:7" ht="12.75">
      <c r="A175" s="8" t="s">
        <v>304</v>
      </c>
      <c r="B175" s="12" t="s">
        <v>304</v>
      </c>
      <c r="C175" s="4" t="s">
        <v>49</v>
      </c>
      <c r="D175" s="8" t="s">
        <v>140</v>
      </c>
      <c r="E175" s="13">
        <v>20141231</v>
      </c>
      <c r="F175" s="13" t="s">
        <v>140</v>
      </c>
      <c r="G175" s="15">
        <v>14665907.1</v>
      </c>
    </row>
    <row r="176" spans="1:7" ht="12.75">
      <c r="A176" s="8" t="s">
        <v>213</v>
      </c>
      <c r="B176" s="12" t="s">
        <v>213</v>
      </c>
      <c r="C176" s="4" t="s">
        <v>71</v>
      </c>
      <c r="D176" s="8" t="s">
        <v>140</v>
      </c>
      <c r="E176" s="13">
        <v>20141231</v>
      </c>
      <c r="F176" s="13" t="s">
        <v>140</v>
      </c>
      <c r="G176" s="15">
        <v>14674462.28</v>
      </c>
    </row>
    <row r="177" spans="1:7" ht="12.75">
      <c r="A177" s="8" t="s">
        <v>227</v>
      </c>
      <c r="B177" s="12" t="s">
        <v>227</v>
      </c>
      <c r="C177" s="4" t="s">
        <v>49</v>
      </c>
      <c r="D177" s="8" t="s">
        <v>140</v>
      </c>
      <c r="E177" s="13">
        <v>20141231</v>
      </c>
      <c r="F177" s="13" t="s">
        <v>140</v>
      </c>
      <c r="G177" s="15">
        <v>16358792.37</v>
      </c>
    </row>
    <row r="178" spans="1:7" ht="12.75">
      <c r="A178" s="8" t="s">
        <v>174</v>
      </c>
      <c r="B178" s="12" t="s">
        <v>174</v>
      </c>
      <c r="C178" s="4" t="s">
        <v>102</v>
      </c>
      <c r="D178" s="8" t="s">
        <v>140</v>
      </c>
      <c r="E178" s="13">
        <v>20141231</v>
      </c>
      <c r="F178" s="13" t="s">
        <v>140</v>
      </c>
      <c r="G178" s="15">
        <v>16510438</v>
      </c>
    </row>
    <row r="179" spans="1:7" ht="12.75">
      <c r="A179" s="8" t="s">
        <v>212</v>
      </c>
      <c r="B179" s="12" t="s">
        <v>212</v>
      </c>
      <c r="C179" s="4" t="s">
        <v>220</v>
      </c>
      <c r="D179" s="8" t="s">
        <v>140</v>
      </c>
      <c r="E179" s="13">
        <v>20141231</v>
      </c>
      <c r="F179" s="13" t="s">
        <v>140</v>
      </c>
      <c r="G179" s="15">
        <v>17519301.87</v>
      </c>
    </row>
    <row r="180" spans="1:7" ht="12.75">
      <c r="A180" s="8" t="s">
        <v>23</v>
      </c>
      <c r="B180" s="12" t="s">
        <v>23</v>
      </c>
      <c r="C180" s="4" t="s">
        <v>242</v>
      </c>
      <c r="D180" s="8" t="s">
        <v>140</v>
      </c>
      <c r="E180" s="13">
        <v>20141231</v>
      </c>
      <c r="F180" s="13" t="s">
        <v>140</v>
      </c>
      <c r="G180" s="15">
        <v>17868676.88</v>
      </c>
    </row>
    <row r="181" spans="1:7" ht="12.75">
      <c r="A181" s="8" t="s">
        <v>172</v>
      </c>
      <c r="B181" s="12" t="s">
        <v>172</v>
      </c>
      <c r="C181" s="4" t="s">
        <v>49</v>
      </c>
      <c r="D181" s="8" t="s">
        <v>140</v>
      </c>
      <c r="E181" s="13">
        <v>20141231</v>
      </c>
      <c r="F181" s="13" t="s">
        <v>140</v>
      </c>
      <c r="G181" s="15">
        <v>18027101</v>
      </c>
    </row>
    <row r="182" spans="1:7" ht="12.75">
      <c r="A182" s="8" t="s">
        <v>327</v>
      </c>
      <c r="B182" s="12" t="s">
        <v>327</v>
      </c>
      <c r="C182" s="4" t="s">
        <v>49</v>
      </c>
      <c r="D182" s="8" t="s">
        <v>140</v>
      </c>
      <c r="E182" s="13">
        <v>20141231</v>
      </c>
      <c r="F182" s="13" t="s">
        <v>140</v>
      </c>
      <c r="G182" s="15">
        <v>19897699.83</v>
      </c>
    </row>
    <row r="183" spans="1:7" ht="12.75">
      <c r="A183" s="8" t="s">
        <v>316</v>
      </c>
      <c r="B183" s="12" t="s">
        <v>316</v>
      </c>
      <c r="C183" s="4" t="s">
        <v>107</v>
      </c>
      <c r="D183" s="8" t="s">
        <v>140</v>
      </c>
      <c r="E183" s="13">
        <v>20141231</v>
      </c>
      <c r="F183" s="13" t="s">
        <v>140</v>
      </c>
      <c r="G183" s="15">
        <v>22003187</v>
      </c>
    </row>
    <row r="184" spans="1:7" ht="12.75">
      <c r="A184" s="8" t="s">
        <v>28</v>
      </c>
      <c r="B184" s="12" t="s">
        <v>28</v>
      </c>
      <c r="C184" s="4" t="s">
        <v>14</v>
      </c>
      <c r="D184" s="8" t="s">
        <v>162</v>
      </c>
      <c r="E184" s="13">
        <v>20141231</v>
      </c>
      <c r="F184" s="13" t="s">
        <v>162</v>
      </c>
      <c r="G184" s="15">
        <v>22307418.76</v>
      </c>
    </row>
    <row r="185" spans="1:7" ht="12.75">
      <c r="A185" s="8" t="s">
        <v>77</v>
      </c>
      <c r="B185" s="12" t="s">
        <v>77</v>
      </c>
      <c r="C185" s="4" t="s">
        <v>12</v>
      </c>
      <c r="D185" s="8" t="s">
        <v>140</v>
      </c>
      <c r="E185" s="13">
        <v>20141231</v>
      </c>
      <c r="F185" s="13" t="s">
        <v>140</v>
      </c>
      <c r="G185" s="15">
        <v>22856310.19</v>
      </c>
    </row>
    <row r="186" spans="1:7" ht="12.75">
      <c r="A186" s="8" t="s">
        <v>177</v>
      </c>
      <c r="B186" s="12" t="s">
        <v>177</v>
      </c>
      <c r="C186" s="4" t="s">
        <v>71</v>
      </c>
      <c r="D186" s="8" t="s">
        <v>63</v>
      </c>
      <c r="E186" s="13">
        <v>20141231</v>
      </c>
      <c r="F186" s="13" t="s">
        <v>63</v>
      </c>
      <c r="G186" s="15">
        <v>22867400</v>
      </c>
    </row>
    <row r="187" spans="1:7" ht="12.75">
      <c r="A187" s="8" t="s">
        <v>330</v>
      </c>
      <c r="B187" s="12" t="s">
        <v>330</v>
      </c>
      <c r="C187" s="4" t="s">
        <v>220</v>
      </c>
      <c r="D187" s="8" t="s">
        <v>140</v>
      </c>
      <c r="E187" s="13">
        <v>20141231</v>
      </c>
      <c r="F187" s="13" t="s">
        <v>140</v>
      </c>
      <c r="G187" s="15">
        <v>23593428</v>
      </c>
    </row>
    <row r="188" spans="1:7" ht="12.75">
      <c r="A188" s="8" t="s">
        <v>0</v>
      </c>
      <c r="B188" s="12" t="s">
        <v>0</v>
      </c>
      <c r="C188" s="4" t="s">
        <v>49</v>
      </c>
      <c r="D188" s="8" t="s">
        <v>140</v>
      </c>
      <c r="E188" s="13">
        <v>20141231</v>
      </c>
      <c r="F188" s="13" t="s">
        <v>140</v>
      </c>
      <c r="G188" s="15">
        <v>25362493.64</v>
      </c>
    </row>
    <row r="189" spans="1:7" ht="12.75">
      <c r="A189" s="8" t="s">
        <v>299</v>
      </c>
      <c r="B189" s="12" t="s">
        <v>299</v>
      </c>
      <c r="C189" s="4" t="s">
        <v>71</v>
      </c>
      <c r="D189" s="8" t="s">
        <v>140</v>
      </c>
      <c r="E189" s="13">
        <v>20141231</v>
      </c>
      <c r="F189" s="13" t="s">
        <v>140</v>
      </c>
      <c r="G189" s="15">
        <v>28513960</v>
      </c>
    </row>
    <row r="190" spans="1:7" ht="12.75">
      <c r="A190" s="8" t="s">
        <v>142</v>
      </c>
      <c r="B190" s="12" t="s">
        <v>142</v>
      </c>
      <c r="C190" s="4" t="s">
        <v>80</v>
      </c>
      <c r="D190" s="8" t="s">
        <v>140</v>
      </c>
      <c r="E190" s="13">
        <v>20141231</v>
      </c>
      <c r="F190" s="13" t="s">
        <v>140</v>
      </c>
      <c r="G190" s="15">
        <v>28978496.45</v>
      </c>
    </row>
    <row r="191" spans="1:7" ht="12.75">
      <c r="A191" s="8" t="s">
        <v>51</v>
      </c>
      <c r="B191" s="12" t="s">
        <v>51</v>
      </c>
      <c r="C191" s="4" t="s">
        <v>242</v>
      </c>
      <c r="D191" s="8" t="s">
        <v>84</v>
      </c>
      <c r="E191" s="13">
        <v>20141231</v>
      </c>
      <c r="F191" s="13" t="s">
        <v>84</v>
      </c>
      <c r="G191" s="15">
        <v>28999657.03</v>
      </c>
    </row>
    <row r="192" spans="1:7" ht="12.75">
      <c r="A192" s="8" t="s">
        <v>202</v>
      </c>
      <c r="B192" s="12" t="s">
        <v>202</v>
      </c>
      <c r="C192" s="4" t="s">
        <v>242</v>
      </c>
      <c r="D192" s="8" t="s">
        <v>162</v>
      </c>
      <c r="E192" s="13">
        <v>20141231</v>
      </c>
      <c r="F192" s="13" t="s">
        <v>162</v>
      </c>
      <c r="G192" s="15">
        <v>30540623.84</v>
      </c>
    </row>
    <row r="193" spans="1:7" ht="12.75">
      <c r="A193" s="8" t="s">
        <v>144</v>
      </c>
      <c r="B193" s="12" t="s">
        <v>144</v>
      </c>
      <c r="C193" s="4" t="s">
        <v>107</v>
      </c>
      <c r="D193" s="8" t="s">
        <v>140</v>
      </c>
      <c r="E193" s="13">
        <v>20141231</v>
      </c>
      <c r="F193" s="13" t="s">
        <v>140</v>
      </c>
      <c r="G193" s="15">
        <v>30921171</v>
      </c>
    </row>
    <row r="194" spans="1:7" ht="12.75">
      <c r="A194" s="8" t="s">
        <v>74</v>
      </c>
      <c r="B194" s="12" t="s">
        <v>74</v>
      </c>
      <c r="C194" s="4" t="s">
        <v>107</v>
      </c>
      <c r="D194" s="8" t="s">
        <v>140</v>
      </c>
      <c r="E194" s="13">
        <v>20141231</v>
      </c>
      <c r="F194" s="13" t="s">
        <v>140</v>
      </c>
      <c r="G194" s="15">
        <v>33255797</v>
      </c>
    </row>
    <row r="195" spans="1:7" ht="12.75">
      <c r="A195" s="8" t="s">
        <v>36</v>
      </c>
      <c r="B195" s="12" t="s">
        <v>36</v>
      </c>
      <c r="C195" s="4" t="s">
        <v>220</v>
      </c>
      <c r="D195" s="8" t="s">
        <v>140</v>
      </c>
      <c r="E195" s="13">
        <v>20141231</v>
      </c>
      <c r="F195" s="13" t="s">
        <v>140</v>
      </c>
      <c r="G195" s="15">
        <v>35185611.4</v>
      </c>
    </row>
    <row r="196" spans="1:7" ht="12.75">
      <c r="A196" s="8" t="s">
        <v>33</v>
      </c>
      <c r="B196" s="12" t="s">
        <v>33</v>
      </c>
      <c r="C196" s="4" t="s">
        <v>195</v>
      </c>
      <c r="D196" s="8" t="s">
        <v>140</v>
      </c>
      <c r="E196" s="13">
        <v>20141231</v>
      </c>
      <c r="F196" s="13" t="s">
        <v>140</v>
      </c>
      <c r="G196" s="15">
        <v>38250679.92</v>
      </c>
    </row>
    <row r="197" spans="1:7" ht="12.75">
      <c r="A197" s="8" t="s">
        <v>150</v>
      </c>
      <c r="B197" s="12" t="s">
        <v>150</v>
      </c>
      <c r="C197" s="4" t="s">
        <v>237</v>
      </c>
      <c r="D197" s="8" t="s">
        <v>84</v>
      </c>
      <c r="E197" s="13">
        <v>20141231</v>
      </c>
      <c r="F197" s="13" t="s">
        <v>84</v>
      </c>
      <c r="G197" s="15">
        <v>46845600</v>
      </c>
    </row>
    <row r="198" spans="1:7" ht="12.75">
      <c r="A198" s="8" t="s">
        <v>126</v>
      </c>
      <c r="B198" s="12" t="s">
        <v>126</v>
      </c>
      <c r="C198" s="4" t="s">
        <v>268</v>
      </c>
      <c r="D198" s="8" t="s">
        <v>140</v>
      </c>
      <c r="E198" s="13">
        <v>20141231</v>
      </c>
      <c r="F198" s="13" t="s">
        <v>140</v>
      </c>
      <c r="G198" s="15">
        <v>49202998.68</v>
      </c>
    </row>
    <row r="199" spans="1:7" ht="12.75">
      <c r="A199" s="8" t="s">
        <v>40</v>
      </c>
      <c r="B199" s="12" t="s">
        <v>40</v>
      </c>
      <c r="C199" s="4" t="s">
        <v>49</v>
      </c>
      <c r="D199" s="8" t="s">
        <v>140</v>
      </c>
      <c r="E199" s="13">
        <v>20141231</v>
      </c>
      <c r="F199" s="13" t="s">
        <v>140</v>
      </c>
      <c r="G199" s="15">
        <v>53014856.43</v>
      </c>
    </row>
    <row r="200" spans="1:7" ht="12.75">
      <c r="A200" s="8" t="s">
        <v>216</v>
      </c>
      <c r="B200" s="12" t="s">
        <v>216</v>
      </c>
      <c r="C200" s="4" t="s">
        <v>71</v>
      </c>
      <c r="D200" s="8" t="s">
        <v>140</v>
      </c>
      <c r="E200" s="13">
        <v>20141231</v>
      </c>
      <c r="F200" s="13" t="s">
        <v>140</v>
      </c>
      <c r="G200" s="15">
        <v>53811710</v>
      </c>
    </row>
    <row r="201" spans="5:6" ht="12.75">
      <c r="E201" s="14"/>
      <c r="F201" s="14"/>
    </row>
    <row r="202" spans="5:6" ht="12.75">
      <c r="E202" s="14"/>
      <c r="F202" s="14"/>
    </row>
    <row r="203" spans="5:6" ht="12.75">
      <c r="E203" s="14"/>
      <c r="F203" s="14"/>
    </row>
    <row r="204" spans="5:6" ht="12.75">
      <c r="E204" s="14"/>
      <c r="F204" s="14"/>
    </row>
    <row r="205" spans="5:6" ht="12.75">
      <c r="E205" s="14"/>
      <c r="F205" s="14"/>
    </row>
    <row r="206" spans="5:6" ht="12.75">
      <c r="E206" s="14"/>
      <c r="F206" s="14"/>
    </row>
    <row r="207" spans="5:6" ht="12.75">
      <c r="E207" s="14"/>
      <c r="F207" s="14"/>
    </row>
    <row r="208" spans="5:6" ht="12.75">
      <c r="E208" s="14"/>
      <c r="F208" s="14"/>
    </row>
    <row r="209" spans="5:6" ht="12.75">
      <c r="E209" s="14"/>
      <c r="F209" s="14"/>
    </row>
    <row r="210" spans="5:6" ht="12.75">
      <c r="E210" s="14"/>
      <c r="F210" s="14"/>
    </row>
    <row r="211" spans="5:6" ht="12.75">
      <c r="E211" s="14"/>
      <c r="F211" s="14"/>
    </row>
    <row r="212" spans="5:6" ht="12.75">
      <c r="E212" s="14"/>
      <c r="F212" s="14"/>
    </row>
    <row r="213" spans="5:6" ht="12.75">
      <c r="E213" s="14"/>
      <c r="F213" s="14"/>
    </row>
    <row r="214" spans="5:6" ht="12.75">
      <c r="E214" s="14"/>
      <c r="F214" s="14"/>
    </row>
    <row r="215" spans="5:6" ht="12.75">
      <c r="E215" s="14"/>
      <c r="F215" s="14"/>
    </row>
    <row r="216" spans="5:6" ht="12.75">
      <c r="E216" s="14"/>
      <c r="F216" s="14"/>
    </row>
    <row r="217" spans="5:6" ht="12.75">
      <c r="E217" s="14"/>
      <c r="F217" s="14"/>
    </row>
    <row r="218" spans="5:6" ht="12.75">
      <c r="E218" s="14"/>
      <c r="F218" s="14"/>
    </row>
    <row r="219" spans="5:6" ht="12.75">
      <c r="E219" s="14"/>
      <c r="F219" s="14"/>
    </row>
    <row r="220" spans="5:6" ht="12.75">
      <c r="E220" s="14"/>
      <c r="F220" s="14"/>
    </row>
    <row r="221" spans="5:6" ht="12.75">
      <c r="E221" s="14"/>
      <c r="F221" s="14"/>
    </row>
    <row r="222" spans="5:6" ht="12.75">
      <c r="E222" s="14"/>
      <c r="F222" s="14"/>
    </row>
    <row r="223" spans="5:6" ht="12.75">
      <c r="E223" s="14"/>
      <c r="F223" s="14"/>
    </row>
    <row r="224" spans="5:6" ht="12.75">
      <c r="E224" s="14"/>
      <c r="F224" s="14"/>
    </row>
    <row r="225" spans="5:6" ht="12.75">
      <c r="E225" s="14"/>
      <c r="F225" s="14"/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27.00390625" style="0" customWidth="1"/>
    <col min="3" max="3" width="13.421875" style="2" customWidth="1"/>
  </cols>
  <sheetData>
    <row r="1" spans="1:14" ht="12.75">
      <c r="A1" s="2" t="s">
        <v>87</v>
      </c>
      <c r="C1" s="2" t="s">
        <v>1</v>
      </c>
      <c r="E1" t="s">
        <v>325</v>
      </c>
      <c r="F1" s="2">
        <v>20150701</v>
      </c>
      <c r="G1" s="2">
        <v>20150801</v>
      </c>
      <c r="H1" s="2">
        <v>20150901</v>
      </c>
      <c r="I1" s="2">
        <v>20151001</v>
      </c>
      <c r="J1" s="2">
        <v>20160101</v>
      </c>
      <c r="K1" s="2">
        <v>20160401</v>
      </c>
      <c r="L1" s="2">
        <v>20160701</v>
      </c>
      <c r="M1" s="2">
        <v>20200701</v>
      </c>
      <c r="N1" s="2">
        <v>0</v>
      </c>
    </row>
    <row r="2" spans="1:14" ht="12.75">
      <c r="A2" s="2" t="s">
        <v>1</v>
      </c>
      <c r="C2" s="2" t="s">
        <v>1</v>
      </c>
      <c r="F2" s="2">
        <v>20150731</v>
      </c>
      <c r="G2" s="2">
        <v>20150831</v>
      </c>
      <c r="H2" s="2">
        <v>20150930</v>
      </c>
      <c r="I2" s="2">
        <v>20151231</v>
      </c>
      <c r="J2" s="2">
        <v>20160331</v>
      </c>
      <c r="K2" s="2">
        <v>20160630</v>
      </c>
      <c r="L2" s="2">
        <v>20200630</v>
      </c>
      <c r="M2" s="2">
        <v>99999999</v>
      </c>
      <c r="N2" s="2">
        <v>0</v>
      </c>
    </row>
    <row r="3" spans="1:14" ht="12.75">
      <c r="A3" s="2" t="s">
        <v>1</v>
      </c>
      <c r="C3" s="2" t="s">
        <v>1</v>
      </c>
      <c r="F3" s="2">
        <v>20150701</v>
      </c>
      <c r="G3" s="2">
        <v>20150708</v>
      </c>
      <c r="H3">
        <v>20150715</v>
      </c>
      <c r="I3" s="2"/>
      <c r="N3" s="2"/>
    </row>
    <row r="4" spans="1:14" ht="12.75">
      <c r="A4" s="2" t="s">
        <v>1</v>
      </c>
      <c r="C4" s="2" t="s">
        <v>1</v>
      </c>
      <c r="F4" s="2">
        <v>20150707</v>
      </c>
      <c r="G4" s="2">
        <v>20150714</v>
      </c>
      <c r="H4">
        <v>20150731</v>
      </c>
      <c r="I4" s="2"/>
      <c r="N4" s="2"/>
    </row>
    <row r="5" spans="1:14" ht="12.75">
      <c r="A5" s="2" t="s">
        <v>1</v>
      </c>
      <c r="C5" s="2" t="s">
        <v>1</v>
      </c>
      <c r="F5" s="2"/>
      <c r="G5" s="2"/>
      <c r="I5" s="2"/>
      <c r="N5" s="2"/>
    </row>
    <row r="6" spans="1:14" ht="12.75">
      <c r="A6" s="2" t="s">
        <v>1</v>
      </c>
      <c r="C6" s="2" t="s">
        <v>1</v>
      </c>
      <c r="F6" s="2"/>
      <c r="G6" s="2"/>
      <c r="I6" s="2"/>
      <c r="N6" s="2"/>
    </row>
    <row r="7" spans="1:14" ht="12.75">
      <c r="A7" s="2" t="s">
        <v>1</v>
      </c>
      <c r="C7" s="2" t="s">
        <v>1</v>
      </c>
      <c r="F7" s="2"/>
      <c r="G7" s="2"/>
      <c r="I7" s="2"/>
      <c r="N7" s="2"/>
    </row>
    <row r="8" spans="1:14" ht="12.75">
      <c r="A8" s="2" t="s">
        <v>1</v>
      </c>
      <c r="C8" s="2" t="s">
        <v>1</v>
      </c>
      <c r="F8" s="2"/>
      <c r="G8" s="2"/>
      <c r="I8" s="2"/>
      <c r="N8" s="2"/>
    </row>
    <row r="9" spans="1:14" ht="12.75">
      <c r="A9" s="2" t="s">
        <v>1</v>
      </c>
      <c r="C9" s="2" t="s">
        <v>1</v>
      </c>
      <c r="F9" s="2"/>
      <c r="G9" s="2"/>
      <c r="I9" s="2"/>
      <c r="N9" s="2"/>
    </row>
    <row r="10" spans="1:14" ht="12.75">
      <c r="A10" s="2" t="s">
        <v>1</v>
      </c>
      <c r="C10" s="2" t="s">
        <v>1</v>
      </c>
      <c r="F10" s="2"/>
      <c r="G10" s="2"/>
      <c r="I10" s="2"/>
      <c r="N10" s="2"/>
    </row>
    <row r="11" spans="1:14" ht="12.75">
      <c r="A11" s="2" t="s">
        <v>1</v>
      </c>
      <c r="C11" s="2" t="s">
        <v>1</v>
      </c>
      <c r="F11" s="2"/>
      <c r="G11" s="2"/>
      <c r="I11" s="2"/>
      <c r="N11" s="2"/>
    </row>
    <row r="12" spans="1:14" ht="12.75">
      <c r="A12" s="2" t="s">
        <v>1</v>
      </c>
      <c r="C12" s="2" t="s">
        <v>1</v>
      </c>
      <c r="F12" s="2"/>
      <c r="G12" s="2"/>
      <c r="I12" s="2"/>
      <c r="N12" s="2"/>
    </row>
    <row r="13" spans="1:14" ht="12.75">
      <c r="A13" s="2" t="s">
        <v>1</v>
      </c>
      <c r="C13" s="2" t="s">
        <v>1</v>
      </c>
      <c r="F13" s="2"/>
      <c r="G13" s="2"/>
      <c r="I13" s="2"/>
      <c r="N13" s="2"/>
    </row>
    <row r="14" spans="1:14" ht="12.75">
      <c r="A14" s="4" t="s">
        <v>1</v>
      </c>
      <c r="B14" s="4" t="s">
        <v>1</v>
      </c>
      <c r="C14" s="4" t="s">
        <v>1</v>
      </c>
      <c r="D14" s="4" t="s">
        <v>187</v>
      </c>
      <c r="F14" s="4" t="s">
        <v>1</v>
      </c>
      <c r="G14" s="4"/>
      <c r="H14" s="4"/>
      <c r="I14" s="4"/>
      <c r="J14" s="4"/>
      <c r="K14" s="4"/>
      <c r="L14" s="4"/>
      <c r="N14" s="2"/>
    </row>
    <row r="15" spans="1:14" ht="12.75">
      <c r="A15" s="4" t="s">
        <v>1</v>
      </c>
      <c r="B15" s="4" t="s">
        <v>1</v>
      </c>
      <c r="C15" s="4" t="s">
        <v>1</v>
      </c>
      <c r="D15" s="4" t="s">
        <v>44</v>
      </c>
      <c r="F15" s="2"/>
      <c r="G15" s="2"/>
      <c r="I15" s="2"/>
      <c r="N15" s="2"/>
    </row>
    <row r="16" spans="1:14" ht="12.75">
      <c r="A16" s="4" t="s">
        <v>1</v>
      </c>
      <c r="B16" s="4" t="s">
        <v>1</v>
      </c>
      <c r="C16" s="4" t="s">
        <v>1</v>
      </c>
      <c r="D16" s="4" t="s">
        <v>187</v>
      </c>
      <c r="F16" s="2"/>
      <c r="G16" s="2"/>
      <c r="I16" s="2"/>
      <c r="N16" s="2"/>
    </row>
    <row r="17" spans="1:14" ht="12.75">
      <c r="A17" s="4" t="s">
        <v>1</v>
      </c>
      <c r="B17" s="4" t="s">
        <v>1</v>
      </c>
      <c r="C17" s="4" t="s">
        <v>1</v>
      </c>
      <c r="D17" s="4" t="s">
        <v>44</v>
      </c>
      <c r="F17" s="2"/>
      <c r="G17" s="2"/>
      <c r="I17" s="2"/>
      <c r="N17" s="2"/>
    </row>
    <row r="18" spans="1:14" ht="12.75">
      <c r="A18" s="4" t="s">
        <v>1</v>
      </c>
      <c r="B18" s="4" t="s">
        <v>1</v>
      </c>
      <c r="C18" s="4" t="s">
        <v>1</v>
      </c>
      <c r="D18" s="4" t="s">
        <v>279</v>
      </c>
      <c r="F18" s="2"/>
      <c r="G18" s="2"/>
      <c r="I18" s="2"/>
      <c r="N18" s="2"/>
    </row>
    <row r="19" spans="1:14" ht="12.75">
      <c r="A19" s="4" t="s">
        <v>1</v>
      </c>
      <c r="B19" s="4" t="s">
        <v>1</v>
      </c>
      <c r="C19" s="4" t="s">
        <v>1</v>
      </c>
      <c r="D19" s="4" t="s">
        <v>279</v>
      </c>
      <c r="F19" s="2"/>
      <c r="G19" s="2"/>
      <c r="I19" s="2"/>
      <c r="N19" s="2"/>
    </row>
    <row r="20" spans="1:14" ht="12.75">
      <c r="A20" s="4" t="s">
        <v>1</v>
      </c>
      <c r="B20" s="4" t="s">
        <v>1</v>
      </c>
      <c r="C20" s="4" t="s">
        <v>1</v>
      </c>
      <c r="D20" s="4" t="s">
        <v>279</v>
      </c>
      <c r="F20" s="2"/>
      <c r="G20" s="2"/>
      <c r="I20" s="2"/>
      <c r="N20" s="2"/>
    </row>
    <row r="21" spans="1:14" ht="12.75">
      <c r="A21" s="4" t="s">
        <v>1</v>
      </c>
      <c r="B21" s="4" t="s">
        <v>1</v>
      </c>
      <c r="C21" s="4" t="s">
        <v>1</v>
      </c>
      <c r="D21" s="4" t="s">
        <v>279</v>
      </c>
      <c r="F21" s="2"/>
      <c r="G21" s="2"/>
      <c r="I21" s="2"/>
      <c r="N21" s="2"/>
    </row>
    <row r="22" spans="1:14" ht="12.75">
      <c r="A22" s="4" t="s">
        <v>1</v>
      </c>
      <c r="B22" s="4" t="s">
        <v>1</v>
      </c>
      <c r="C22" s="4" t="s">
        <v>1</v>
      </c>
      <c r="D22" s="4" t="s">
        <v>279</v>
      </c>
      <c r="F22" s="2"/>
      <c r="G22" s="2"/>
      <c r="I22" s="2"/>
      <c r="N22" s="2"/>
    </row>
    <row r="23" spans="1:14" ht="12.75">
      <c r="A23" s="4" t="s">
        <v>1</v>
      </c>
      <c r="B23" s="4" t="s">
        <v>1</v>
      </c>
      <c r="C23" s="4" t="s">
        <v>1</v>
      </c>
      <c r="D23" s="4" t="s">
        <v>279</v>
      </c>
      <c r="F23" s="2"/>
      <c r="G23" s="2"/>
      <c r="I23" s="2"/>
      <c r="N23" s="2"/>
    </row>
    <row r="24" spans="1:14" ht="12.75">
      <c r="A24" s="4" t="s">
        <v>1</v>
      </c>
      <c r="B24" s="4" t="s">
        <v>1</v>
      </c>
      <c r="C24" s="4" t="s">
        <v>1</v>
      </c>
      <c r="D24" s="4" t="s">
        <v>279</v>
      </c>
      <c r="F24" s="2"/>
      <c r="G24" s="2"/>
      <c r="I24" s="2"/>
      <c r="N24" s="2"/>
    </row>
    <row r="25" spans="1:14" ht="12.75">
      <c r="A25" s="4" t="s">
        <v>1</v>
      </c>
      <c r="B25" s="4" t="s">
        <v>1</v>
      </c>
      <c r="C25" s="4" t="s">
        <v>1</v>
      </c>
      <c r="D25" s="4" t="s">
        <v>279</v>
      </c>
      <c r="F25" s="2"/>
      <c r="G25" s="2"/>
      <c r="I25" s="2"/>
      <c r="N25" s="2"/>
    </row>
    <row r="26" spans="1:9" ht="12.75">
      <c r="A26" s="4" t="s">
        <v>146</v>
      </c>
      <c r="B26" s="4">
        <v>1000000</v>
      </c>
      <c r="C26" s="4">
        <v>0</v>
      </c>
      <c r="D26" s="4" t="s">
        <v>279</v>
      </c>
      <c r="F26" s="2"/>
      <c r="I26" s="2"/>
    </row>
    <row r="27" spans="1:9" ht="12.75">
      <c r="A27" s="4" t="s">
        <v>301</v>
      </c>
      <c r="B27" s="4">
        <v>2000</v>
      </c>
      <c r="C27" s="4">
        <v>0</v>
      </c>
      <c r="D27" s="4" t="s">
        <v>279</v>
      </c>
      <c r="F27" s="2"/>
      <c r="I27" s="2"/>
    </row>
    <row r="28" spans="1:9" ht="12.75">
      <c r="A28" s="4" t="s">
        <v>326</v>
      </c>
      <c r="B28" s="4">
        <v>1454400</v>
      </c>
      <c r="C28" s="4">
        <v>0</v>
      </c>
      <c r="D28" s="4" t="s">
        <v>279</v>
      </c>
      <c r="F28" s="2"/>
      <c r="I28" s="2"/>
    </row>
    <row r="29" spans="1:9" ht="12.75">
      <c r="A29" s="4" t="s">
        <v>266</v>
      </c>
      <c r="B29" s="4">
        <v>2000</v>
      </c>
      <c r="C29" s="4">
        <v>0</v>
      </c>
      <c r="D29" s="4" t="s">
        <v>279</v>
      </c>
      <c r="F29" s="2"/>
      <c r="I29" s="2"/>
    </row>
    <row r="30" spans="1:9" ht="12.75">
      <c r="A30" s="4" t="s">
        <v>287</v>
      </c>
      <c r="B30" s="4">
        <v>21070</v>
      </c>
      <c r="C30" s="4" t="s">
        <v>106</v>
      </c>
      <c r="D30" s="4" t="s">
        <v>279</v>
      </c>
      <c r="F30" s="2"/>
      <c r="I30" s="2"/>
    </row>
    <row r="31" spans="1:9" ht="12.75">
      <c r="A31" s="4" t="s">
        <v>19</v>
      </c>
      <c r="B31" s="4">
        <v>21070</v>
      </c>
      <c r="C31" s="4" t="s">
        <v>106</v>
      </c>
      <c r="D31" s="4" t="s">
        <v>279</v>
      </c>
      <c r="F31" s="2"/>
      <c r="I31" s="2"/>
    </row>
    <row r="32" spans="1:9" ht="12.75">
      <c r="A32" s="4" t="s">
        <v>296</v>
      </c>
      <c r="B32" s="4">
        <v>21070</v>
      </c>
      <c r="C32" s="4" t="s">
        <v>106</v>
      </c>
      <c r="D32" s="4" t="s">
        <v>279</v>
      </c>
      <c r="F32" s="2"/>
      <c r="I32" s="2"/>
    </row>
    <row r="33" spans="1:9" ht="12.75">
      <c r="A33" s="4" t="s">
        <v>76</v>
      </c>
      <c r="B33" s="4">
        <v>21070</v>
      </c>
      <c r="C33" s="4" t="s">
        <v>106</v>
      </c>
      <c r="D33" s="4" t="s">
        <v>279</v>
      </c>
      <c r="F33" s="2"/>
      <c r="I33" s="2"/>
    </row>
    <row r="34" spans="1:9" ht="12.75">
      <c r="A34" s="4" t="s">
        <v>100</v>
      </c>
      <c r="B34" s="4">
        <v>21070</v>
      </c>
      <c r="C34" s="4" t="s">
        <v>106</v>
      </c>
      <c r="D34" s="4" t="s">
        <v>279</v>
      </c>
      <c r="F34" s="2"/>
      <c r="I34" s="2"/>
    </row>
    <row r="35" spans="1:9" ht="12.75">
      <c r="A35" s="4" t="s">
        <v>161</v>
      </c>
      <c r="B35" s="4">
        <v>21070</v>
      </c>
      <c r="C35" s="4" t="s">
        <v>106</v>
      </c>
      <c r="D35" s="4" t="s">
        <v>279</v>
      </c>
      <c r="F35" s="2"/>
      <c r="I35" s="2"/>
    </row>
    <row r="36" spans="1:9" ht="12.75">
      <c r="A36" s="4" t="s">
        <v>43</v>
      </c>
      <c r="B36" s="4">
        <v>21070</v>
      </c>
      <c r="C36" s="4" t="s">
        <v>106</v>
      </c>
      <c r="D36" s="4" t="s">
        <v>279</v>
      </c>
      <c r="F36" s="2"/>
      <c r="I36" s="2"/>
    </row>
    <row r="37" spans="1:9" ht="12.75">
      <c r="A37" s="4" t="s">
        <v>313</v>
      </c>
      <c r="B37" s="4">
        <v>21070</v>
      </c>
      <c r="C37" s="4" t="s">
        <v>106</v>
      </c>
      <c r="D37" s="4" t="s">
        <v>279</v>
      </c>
      <c r="F37" s="2"/>
      <c r="I37" s="2"/>
    </row>
    <row r="38" spans="1:9" ht="12.75">
      <c r="A38" s="4" t="s">
        <v>115</v>
      </c>
      <c r="B38" s="4">
        <v>21070</v>
      </c>
      <c r="C38" s="4" t="s">
        <v>106</v>
      </c>
      <c r="D38" s="4" t="s">
        <v>279</v>
      </c>
      <c r="F38" s="2"/>
      <c r="I38" s="2"/>
    </row>
    <row r="39" spans="1:9" ht="12.75">
      <c r="A39" s="4" t="s">
        <v>98</v>
      </c>
      <c r="B39" s="4">
        <v>21070</v>
      </c>
      <c r="C39" s="4" t="s">
        <v>106</v>
      </c>
      <c r="D39" s="4" t="s">
        <v>279</v>
      </c>
      <c r="F39" s="2"/>
      <c r="I39" s="2"/>
    </row>
    <row r="40" spans="1:9" ht="12.75">
      <c r="A40" s="4" t="s">
        <v>311</v>
      </c>
      <c r="B40" s="4">
        <v>21070</v>
      </c>
      <c r="C40" s="4" t="s">
        <v>106</v>
      </c>
      <c r="D40" s="4" t="s">
        <v>279</v>
      </c>
      <c r="F40" s="2"/>
      <c r="I40" s="2"/>
    </row>
    <row r="41" spans="1:9" ht="12.75">
      <c r="A41" s="4" t="s">
        <v>38</v>
      </c>
      <c r="B41" s="4">
        <v>21070</v>
      </c>
      <c r="C41" s="4" t="s">
        <v>106</v>
      </c>
      <c r="D41" s="4" t="s">
        <v>279</v>
      </c>
      <c r="F41" s="2"/>
      <c r="I41" s="2"/>
    </row>
    <row r="42" spans="1:9" ht="12.75">
      <c r="A42" s="4" t="s">
        <v>245</v>
      </c>
      <c r="B42" s="4">
        <v>21070</v>
      </c>
      <c r="C42" s="4" t="s">
        <v>106</v>
      </c>
      <c r="D42" s="4" t="s">
        <v>279</v>
      </c>
      <c r="F42" s="2"/>
      <c r="I42" s="2"/>
    </row>
    <row r="43" spans="1:9" ht="12.75">
      <c r="A43" s="4" t="s">
        <v>184</v>
      </c>
      <c r="B43" s="4">
        <v>21070</v>
      </c>
      <c r="C43" s="4" t="s">
        <v>106</v>
      </c>
      <c r="D43" s="4" t="s">
        <v>279</v>
      </c>
      <c r="F43" s="2"/>
      <c r="I43" s="2"/>
    </row>
    <row r="44" spans="1:9" ht="12.75">
      <c r="A44" s="4" t="s">
        <v>105</v>
      </c>
      <c r="B44" s="4">
        <v>21070</v>
      </c>
      <c r="C44" s="4" t="s">
        <v>106</v>
      </c>
      <c r="D44" s="4" t="s">
        <v>279</v>
      </c>
      <c r="F44" s="2"/>
      <c r="I44" s="2"/>
    </row>
    <row r="45" spans="1:9" ht="12.75">
      <c r="A45" s="4" t="s">
        <v>68</v>
      </c>
      <c r="B45" s="4">
        <v>21070</v>
      </c>
      <c r="C45" s="4" t="s">
        <v>298</v>
      </c>
      <c r="D45" s="4" t="s">
        <v>187</v>
      </c>
      <c r="F45" s="2"/>
      <c r="I45" s="2"/>
    </row>
    <row r="46" spans="1:9" ht="12.75">
      <c r="A46" s="4" t="s">
        <v>183</v>
      </c>
      <c r="B46" s="4">
        <v>21070</v>
      </c>
      <c r="C46" s="4" t="s">
        <v>120</v>
      </c>
      <c r="D46" s="4" t="s">
        <v>44</v>
      </c>
      <c r="F46" s="2"/>
      <c r="I46" s="2"/>
    </row>
    <row r="47" spans="1:9" ht="12.75">
      <c r="A47" s="4" t="s">
        <v>182</v>
      </c>
      <c r="B47" s="4">
        <v>21070</v>
      </c>
      <c r="C47" s="4" t="s">
        <v>206</v>
      </c>
      <c r="D47" s="4" t="s">
        <v>187</v>
      </c>
      <c r="F47" s="2"/>
      <c r="I47" s="2"/>
    </row>
    <row r="48" spans="1:9" ht="12.75">
      <c r="A48" s="4" t="s">
        <v>211</v>
      </c>
      <c r="B48" s="4">
        <v>21070</v>
      </c>
      <c r="C48" s="4" t="s">
        <v>158</v>
      </c>
      <c r="D48" s="4" t="s">
        <v>187</v>
      </c>
      <c r="F48" s="2"/>
      <c r="I48" s="2"/>
    </row>
    <row r="49" spans="1:9" ht="12.75">
      <c r="A49" s="4" t="s">
        <v>295</v>
      </c>
      <c r="B49" s="4">
        <v>21070</v>
      </c>
      <c r="C49" s="4" t="s">
        <v>176</v>
      </c>
      <c r="D49" s="4" t="s">
        <v>187</v>
      </c>
      <c r="F49" s="2"/>
      <c r="I49" s="2"/>
    </row>
    <row r="50" spans="1:9" ht="12.75">
      <c r="A50" s="4" t="s">
        <v>57</v>
      </c>
      <c r="B50" s="4">
        <v>21070</v>
      </c>
      <c r="C50" s="4" t="s">
        <v>104</v>
      </c>
      <c r="D50" s="4" t="s">
        <v>187</v>
      </c>
      <c r="F50" s="2"/>
      <c r="I50" s="2"/>
    </row>
    <row r="51" spans="1:9" ht="12.75">
      <c r="A51" s="4" t="s">
        <v>215</v>
      </c>
      <c r="B51" s="4">
        <v>21070</v>
      </c>
      <c r="C51" s="4" t="s">
        <v>18</v>
      </c>
      <c r="D51" s="4" t="s">
        <v>187</v>
      </c>
      <c r="F51" s="2"/>
      <c r="I51" s="2"/>
    </row>
    <row r="52" spans="1:9" ht="12.75">
      <c r="A52" s="4" t="s">
        <v>85</v>
      </c>
      <c r="B52" s="4">
        <v>21070</v>
      </c>
      <c r="C52" s="4" t="s">
        <v>122</v>
      </c>
      <c r="D52" s="4" t="s">
        <v>44</v>
      </c>
      <c r="F52" s="2"/>
      <c r="I52" s="2"/>
    </row>
    <row r="53" spans="1:9" ht="12.75">
      <c r="A53" s="4" t="s">
        <v>67</v>
      </c>
      <c r="B53" s="4">
        <v>21070</v>
      </c>
      <c r="C53" s="4" t="s">
        <v>39</v>
      </c>
      <c r="D53" s="4" t="s">
        <v>187</v>
      </c>
      <c r="F53" s="2"/>
      <c r="I53" s="2"/>
    </row>
    <row r="54" spans="1:9" ht="12.75">
      <c r="A54" s="2" t="s">
        <v>1</v>
      </c>
      <c r="C54" s="2" t="s">
        <v>1</v>
      </c>
      <c r="F54" s="2"/>
      <c r="I54" s="2"/>
    </row>
    <row r="55" spans="1:9" ht="12.75">
      <c r="A55" s="2" t="s">
        <v>1</v>
      </c>
      <c r="C55" s="2" t="s">
        <v>1</v>
      </c>
      <c r="F55" s="2"/>
      <c r="I55" s="2"/>
    </row>
    <row r="56" spans="1:9" ht="12.75">
      <c r="A56" s="2" t="s">
        <v>1</v>
      </c>
      <c r="C56" s="2" t="s">
        <v>1</v>
      </c>
      <c r="F56" s="2"/>
      <c r="I56" s="2"/>
    </row>
    <row r="57" spans="1:9" ht="12.75">
      <c r="A57" s="2" t="s">
        <v>1</v>
      </c>
      <c r="C57" s="2" t="s">
        <v>1</v>
      </c>
      <c r="F57" s="2"/>
      <c r="I57" s="2"/>
    </row>
    <row r="58" spans="1:9" ht="12.75">
      <c r="A58" s="2" t="s">
        <v>1</v>
      </c>
      <c r="C58" s="2" t="s">
        <v>1</v>
      </c>
      <c r="F58" s="2"/>
      <c r="I58" s="2"/>
    </row>
    <row r="59" spans="1:9" ht="12.75">
      <c r="A59" s="2" t="s">
        <v>1</v>
      </c>
      <c r="C59" s="2" t="s">
        <v>1</v>
      </c>
      <c r="F59" s="2"/>
      <c r="I59" s="2"/>
    </row>
    <row r="60" spans="1:9" ht="12.75">
      <c r="A60" s="2" t="s">
        <v>1</v>
      </c>
      <c r="C60" s="2" t="s">
        <v>1</v>
      </c>
      <c r="F60" s="2"/>
      <c r="I60" s="2"/>
    </row>
    <row r="61" spans="1:9" ht="12.75">
      <c r="A61" s="2" t="s">
        <v>1</v>
      </c>
      <c r="C61" s="2" t="s">
        <v>1</v>
      </c>
      <c r="F61" s="2"/>
      <c r="I61" s="2"/>
    </row>
    <row r="62" spans="1:9" ht="12.75">
      <c r="A62" s="2" t="s">
        <v>1</v>
      </c>
      <c r="C62" s="2" t="s">
        <v>1</v>
      </c>
      <c r="F62" s="2"/>
      <c r="I62" s="2"/>
    </row>
    <row r="63" spans="1:9" ht="12.75">
      <c r="A63" s="2" t="s">
        <v>1</v>
      </c>
      <c r="C63" s="2" t="s">
        <v>1</v>
      </c>
      <c r="F63" s="2"/>
      <c r="I63" s="2"/>
    </row>
    <row r="64" spans="1:9" ht="12.75">
      <c r="A64" s="2" t="s">
        <v>1</v>
      </c>
      <c r="C64" s="2" t="s">
        <v>1</v>
      </c>
      <c r="F64" s="2"/>
      <c r="I64" s="2"/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2015-07-10T10:11:32Z</cp:lastPrinted>
  <dcterms:modified xsi:type="dcterms:W3CDTF">2015-07-10T10:11:36Z</dcterms:modified>
  <cp:category/>
  <cp:version/>
  <cp:contentType/>
  <cp:contentStatus/>
</cp:coreProperties>
</file>