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60" activeTab="0"/>
  </bookViews>
  <sheets>
    <sheet name="Sheet1" sheetId="1" r:id="rId1"/>
    <sheet name="Sheet2" sheetId="2" state="hidden" r:id="rId2"/>
    <sheet name="Sheet3" sheetId="3" state="hidden" r:id="rId3"/>
  </sheets>
  <definedNames>
    <definedName name="_xlnm.Print_Area" localSheetId="0">'Sheet1'!$B$2:$P$44</definedName>
  </definedNames>
  <calcPr fullCalcOnLoad="1" iterate="1" iterateCount="100" iterateDelta="0.001"/>
</workbook>
</file>

<file path=xl/sharedStrings.xml><?xml version="1.0" encoding="utf-8"?>
<sst xmlns="http://schemas.openxmlformats.org/spreadsheetml/2006/main" count="59" uniqueCount="46">
  <si>
    <t>Credite acordate in domeniul transportului, telecomunicatiilor si dezvoltarii retelei</t>
  </si>
  <si>
    <t>Creditele care imbina forme de acord REPO, plasari-garantii, leasing financiar sunt clasificate conform caracteristicilor grupelor de conturi mentionate in anexa nr.12 din Instructiunea privind modul de intocmire si prezentare de catre banci a rapoartelor in scopuri prudentiale.</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</si>
  <si>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</si>
  <si>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</si>
  <si>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</si>
  <si>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</si>
  <si>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</si>
  <si>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</si>
  <si>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Semnaturile:</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</si>
  <si>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</si>
  <si>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</si>
  <si>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</si>
  <si>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</si>
  <si>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</si>
  <si>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</si>
  <si>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</si>
  <si>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la situatia  31.07.2015</t>
  </si>
  <si>
    <t>Informatia privind creditele</t>
  </si>
  <si>
    <t>Anexa 2</t>
  </si>
  <si>
    <t>Credite acordate persoanelor fizice care practica activitate de intreprinzator</t>
  </si>
  <si>
    <t>acordate in valuta striina *</t>
  </si>
  <si>
    <t>a BC "Moldova-Agroindbank" S.A.</t>
  </si>
  <si>
    <t>in MDL</t>
  </si>
  <si>
    <t>lunii precedente celei gestionare</t>
  </si>
  <si>
    <t>Credite acordate industriei productive</t>
  </si>
  <si>
    <t>Credite acordate institutiilor finantate de la bugetul de stat</t>
  </si>
  <si>
    <t>Creditele overnight acordate bancilor</t>
  </si>
  <si>
    <t>acordate in MDL</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</si>
  <si>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</si>
  <si>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</si>
  <si>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</si>
  <si>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</si>
  <si>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Tipul de credit</t>
  </si>
  <si>
    <t>A</t>
  </si>
  <si>
    <t>Credite acordate pentru procurarea/construirea imobilului ****</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</si>
  <si>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</si>
  <si>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</si>
  <si>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</si>
  <si>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</si>
  <si>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</si>
  <si>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</si>
  <si>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CNAS/CNAM</t>
  </si>
  <si>
    <t>Credite acordate Guvernului</t>
  </si>
  <si>
    <t>Vicepresedintele Comitetului de Conducere al bancii  ______________________________O.Paingu</t>
  </si>
  <si>
    <t>Executorul si numarul telefonului  F.Plugaru 0-22-24-43-54</t>
  </si>
  <si>
    <t>Data perfectarii 17.08.2015</t>
  </si>
</sst>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style="thin"/>
      <top>
        <color indexed="63"/>
      </top>
      <bottom style="medium"/>
    </border>
    <border>
      <left style="thin"/>
      <right style="thin"/>
      <top style="medium"/>
      <bottom style="medium"/>
    </border>
    <border>
      <left style="thin"/>
      <right style="thin"/>
      <top style="medium"/>
      <bottom>
        <color indexed="63"/>
      </bottom>
    </border>
    <border>
      <left style="thin"/>
      <right style="medium"/>
      <top>
        <color indexed="63"/>
      </top>
      <bottom>
        <color indexed="63"/>
      </bottom>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style="medium"/>
      <bottom style="medium"/>
    </border>
    <border>
      <left style="thin"/>
      <right style="medium"/>
      <top>
        <color indexed="63"/>
      </top>
      <bottom style="thin"/>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4">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5" fillId="0" borderId="17" xfId="0" applyNumberFormat="1" applyFont="1" applyFill="1" applyBorder="1" applyAlignment="1" applyProtection="1">
      <alignment horizontal="center"/>
      <protection/>
    </xf>
    <xf numFmtId="0" fontId="5" fillId="0" borderId="18" xfId="0" applyNumberFormat="1" applyFont="1" applyFill="1" applyBorder="1" applyAlignment="1" applyProtection="1">
      <alignment horizontal="center"/>
      <protection/>
    </xf>
    <xf numFmtId="0" fontId="4" fillId="0" borderId="19" xfId="0" applyNumberFormat="1" applyFont="1" applyFill="1" applyBorder="1" applyAlignment="1" applyProtection="1">
      <alignment wrapText="1"/>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0" fontId="4" fillId="0" borderId="23" xfId="0" applyNumberFormat="1" applyFont="1" applyFill="1" applyBorder="1" applyAlignment="1" applyProtection="1">
      <alignment wrapText="1"/>
      <protection/>
    </xf>
    <xf numFmtId="2" fontId="4" fillId="0" borderId="24"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4" fillId="0" borderId="29" xfId="0" applyNumberFormat="1" applyFont="1" applyFill="1" applyBorder="1" applyAlignment="1" applyProtection="1">
      <alignment wrapText="1"/>
      <protection/>
    </xf>
    <xf numFmtId="2" fontId="4" fillId="0" borderId="30"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5" fillId="0" borderId="33"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 vertical="center" wrapText="1"/>
      <protection/>
    </xf>
    <xf numFmtId="0" fontId="5" fillId="0" borderId="35" xfId="0" applyNumberFormat="1" applyFont="1" applyFill="1" applyBorder="1" applyAlignment="1" applyProtection="1">
      <alignment horizontal="center" vertical="center"/>
      <protection/>
    </xf>
    <xf numFmtId="0" fontId="5" fillId="0" borderId="36"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wrapText="1"/>
      <protection/>
    </xf>
    <xf numFmtId="0" fontId="5" fillId="0" borderId="37" xfId="0" applyNumberFormat="1" applyFont="1" applyFill="1" applyBorder="1" applyAlignment="1" applyProtection="1">
      <alignment horizontal="center" vertical="center" wrapText="1"/>
      <protection/>
    </xf>
    <xf numFmtId="0" fontId="5" fillId="0" borderId="36"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wrapText="1"/>
      <protection/>
    </xf>
    <xf numFmtId="0" fontId="5" fillId="0" borderId="38"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3" fontId="4" fillId="0" borderId="37" xfId="0" applyNumberFormat="1" applyFont="1" applyBorder="1" applyAlignment="1">
      <alignment/>
    </xf>
    <xf numFmtId="3" fontId="4" fillId="0" borderId="35" xfId="0" applyNumberFormat="1" applyFont="1" applyBorder="1" applyAlignment="1">
      <alignment/>
    </xf>
    <xf numFmtId="3" fontId="4" fillId="0" borderId="20"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43" xfId="0" applyNumberFormat="1" applyFont="1" applyBorder="1" applyAlignment="1">
      <alignment/>
    </xf>
    <xf numFmtId="3" fontId="4" fillId="0" borderId="25" xfId="0" applyNumberFormat="1" applyFont="1" applyBorder="1" applyAlignment="1">
      <alignment/>
    </xf>
    <xf numFmtId="3" fontId="4" fillId="0" borderId="24"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44" xfId="0" applyNumberFormat="1" applyFont="1" applyBorder="1" applyAlignment="1">
      <alignment/>
    </xf>
    <xf numFmtId="3" fontId="4" fillId="0" borderId="10" xfId="0" applyNumberFormat="1" applyFont="1" applyBorder="1" applyAlignment="1">
      <alignment/>
    </xf>
    <xf numFmtId="3" fontId="4" fillId="0" borderId="27"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0" fontId="4"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zoomScalePageLayoutView="0" workbookViewId="0" topLeftCell="A1">
      <selection activeCell="B45" sqref="B45"/>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
      <c r="O1" s="2"/>
      <c r="P1" s="2"/>
      <c r="S1" s="2"/>
    </row>
    <row r="2" spans="1:19" ht="12.75">
      <c r="A2" s="2"/>
      <c r="B2" s="2"/>
      <c r="C2" s="2"/>
      <c r="D2" s="30"/>
      <c r="E2" s="2"/>
      <c r="J2" s="2"/>
      <c r="K2" s="2"/>
      <c r="P2" s="2" t="s">
        <v>18</v>
      </c>
      <c r="S2" s="2"/>
    </row>
    <row r="3" spans="1:19" ht="12.75">
      <c r="A3" s="2"/>
      <c r="B3" s="38" t="s">
        <v>17</v>
      </c>
      <c r="C3" s="38"/>
      <c r="D3" s="38"/>
      <c r="E3" s="38"/>
      <c r="F3" s="38"/>
      <c r="G3" s="38"/>
      <c r="H3" s="38"/>
      <c r="I3" s="38"/>
      <c r="J3" s="38"/>
      <c r="K3" s="38"/>
      <c r="L3" s="38"/>
      <c r="M3" s="38"/>
      <c r="N3" s="38"/>
      <c r="O3" s="38"/>
      <c r="P3" s="38"/>
      <c r="S3" s="2"/>
    </row>
    <row r="4" spans="1:19" ht="12.75">
      <c r="A4" s="2"/>
      <c r="B4" s="38" t="s">
        <v>21</v>
      </c>
      <c r="C4" s="38"/>
      <c r="D4" s="38"/>
      <c r="E4" s="38"/>
      <c r="F4" s="38"/>
      <c r="G4" s="38"/>
      <c r="H4" s="38"/>
      <c r="I4" s="38"/>
      <c r="J4" s="38"/>
      <c r="K4" s="38"/>
      <c r="L4" s="38"/>
      <c r="M4" s="38"/>
      <c r="N4" s="38"/>
      <c r="O4" s="38"/>
      <c r="P4" s="38"/>
      <c r="S4" s="2"/>
    </row>
    <row r="5" spans="1:19" ht="12.75">
      <c r="A5" s="2"/>
      <c r="B5" s="2"/>
      <c r="S5" s="2"/>
    </row>
    <row r="6" spans="1:19" ht="12.75">
      <c r="A6" s="2"/>
      <c r="B6" s="38" t="s">
        <v>16</v>
      </c>
      <c r="C6" s="38"/>
      <c r="D6" s="38"/>
      <c r="E6" s="38"/>
      <c r="F6" s="38"/>
      <c r="G6" s="38"/>
      <c r="H6" s="38"/>
      <c r="I6" s="38"/>
      <c r="J6" s="38"/>
      <c r="K6" s="38"/>
      <c r="L6" s="38"/>
      <c r="M6" s="38"/>
      <c r="N6" s="38"/>
      <c r="O6" s="38"/>
      <c r="P6" s="38"/>
      <c r="S6" s="2"/>
    </row>
    <row r="7" spans="1:19" ht="12.75">
      <c r="A7" s="2"/>
      <c r="B7" s="2"/>
      <c r="S7" s="2"/>
    </row>
    <row r="8" spans="1:19" ht="57.75" customHeight="1">
      <c r="A8" s="2"/>
      <c r="B8" s="40" t="s">
        <v>32</v>
      </c>
      <c r="C8" s="45" t="s">
        <v>37</v>
      </c>
      <c r="D8" s="45"/>
      <c r="E8" s="46" t="s">
        <v>10</v>
      </c>
      <c r="F8" s="46"/>
      <c r="G8" s="46"/>
      <c r="H8" s="46"/>
      <c r="I8" s="46"/>
      <c r="J8" s="46"/>
      <c r="K8" s="47" t="s">
        <v>36</v>
      </c>
      <c r="L8" s="47"/>
      <c r="M8" s="47"/>
      <c r="N8" s="47"/>
      <c r="O8" s="47"/>
      <c r="P8" s="47"/>
      <c r="S8" s="2"/>
    </row>
    <row r="9" spans="1:19" ht="12.75">
      <c r="A9" s="2"/>
      <c r="B9" s="40"/>
      <c r="C9" s="43" t="s">
        <v>22</v>
      </c>
      <c r="D9" s="31" t="s">
        <v>39</v>
      </c>
      <c r="E9" s="33" t="s">
        <v>5</v>
      </c>
      <c r="F9" s="34"/>
      <c r="G9" s="35" t="s">
        <v>23</v>
      </c>
      <c r="H9" s="36"/>
      <c r="I9" s="37" t="s">
        <v>35</v>
      </c>
      <c r="J9" s="36"/>
      <c r="K9" s="33" t="s">
        <v>5</v>
      </c>
      <c r="L9" s="34"/>
      <c r="M9" s="35" t="s">
        <v>23</v>
      </c>
      <c r="N9" s="31"/>
      <c r="O9" s="42" t="s">
        <v>35</v>
      </c>
      <c r="P9" s="42"/>
      <c r="S9" s="2"/>
    </row>
    <row r="10" spans="1:19" ht="38.25">
      <c r="A10" s="2"/>
      <c r="B10" s="41"/>
      <c r="C10" s="44"/>
      <c r="D10" s="32"/>
      <c r="E10" s="3" t="s">
        <v>27</v>
      </c>
      <c r="F10" s="4" t="s">
        <v>20</v>
      </c>
      <c r="G10" s="4" t="s">
        <v>27</v>
      </c>
      <c r="H10" s="4" t="s">
        <v>20</v>
      </c>
      <c r="I10" s="4" t="s">
        <v>27</v>
      </c>
      <c r="J10" s="4" t="s">
        <v>20</v>
      </c>
      <c r="K10" s="4" t="s">
        <v>27</v>
      </c>
      <c r="L10" s="4" t="s">
        <v>20</v>
      </c>
      <c r="M10" s="4" t="s">
        <v>27</v>
      </c>
      <c r="N10" s="4" t="s">
        <v>20</v>
      </c>
      <c r="O10" s="5" t="s">
        <v>27</v>
      </c>
      <c r="P10" s="6" t="s">
        <v>20</v>
      </c>
      <c r="S10" s="2"/>
    </row>
    <row r="11" spans="1:19" ht="12.75">
      <c r="A11" s="2"/>
      <c r="B11" s="7" t="s">
        <v>33</v>
      </c>
      <c r="C11" s="8">
        <v>1</v>
      </c>
      <c r="D11" s="9">
        <v>2</v>
      </c>
      <c r="E11" s="10">
        <v>3</v>
      </c>
      <c r="F11" s="10">
        <v>4</v>
      </c>
      <c r="G11" s="10">
        <v>5</v>
      </c>
      <c r="H11" s="10">
        <v>6</v>
      </c>
      <c r="I11" s="10">
        <v>7</v>
      </c>
      <c r="J11" s="10">
        <v>8</v>
      </c>
      <c r="K11" s="10">
        <v>9</v>
      </c>
      <c r="L11" s="10">
        <v>10</v>
      </c>
      <c r="M11" s="10">
        <v>11</v>
      </c>
      <c r="N11" s="10">
        <v>12</v>
      </c>
      <c r="O11" s="10">
        <v>13</v>
      </c>
      <c r="P11" s="11">
        <v>14</v>
      </c>
      <c r="S11" s="2"/>
    </row>
    <row r="12" spans="1:19" ht="12.75">
      <c r="A12" s="2"/>
      <c r="B12" s="12" t="s">
        <v>28</v>
      </c>
      <c r="C12" s="48">
        <f>13</f>
        <v>13</v>
      </c>
      <c r="D12" s="49">
        <f>1</f>
        <v>1</v>
      </c>
      <c r="E12" s="50">
        <f>813730859.99/1000</f>
        <v>813730.85999</v>
      </c>
      <c r="F12" s="50">
        <f>250286720.77/1000</f>
        <v>250286.72077</v>
      </c>
      <c r="G12" s="50">
        <f>796513452.82/1000</f>
        <v>796513.45282</v>
      </c>
      <c r="H12" s="50">
        <f>266816821.5/1000</f>
        <v>266816.8215</v>
      </c>
      <c r="I12" s="50">
        <f>733112441.65/1000</f>
        <v>733112.4416499999</v>
      </c>
      <c r="J12" s="51">
        <f>169556114.19/1000</f>
        <v>169556.11419</v>
      </c>
      <c r="K12" s="13">
        <v>11.619402079965</v>
      </c>
      <c r="L12" s="13">
        <v>7.20298301506569</v>
      </c>
      <c r="M12" s="13">
        <v>11.4697529718642</v>
      </c>
      <c r="N12" s="13">
        <v>7.24909255839141</v>
      </c>
      <c r="O12" s="14">
        <v>9.8297684359324</v>
      </c>
      <c r="P12" s="15">
        <v>6.45881376265574</v>
      </c>
      <c r="S12" s="2"/>
    </row>
    <row r="13" spans="1:19" ht="12.75">
      <c r="A13" s="2"/>
      <c r="B13" s="16" t="s">
        <v>2</v>
      </c>
      <c r="C13" s="52">
        <f>3</f>
        <v>3</v>
      </c>
      <c r="D13" s="53">
        <f>3</f>
        <v>3</v>
      </c>
      <c r="E13" s="54">
        <f>611265320.52/1000</f>
        <v>611265.32052</v>
      </c>
      <c r="F13" s="54">
        <f>805350510.14/1000</f>
        <v>805350.51014</v>
      </c>
      <c r="G13" s="54">
        <f>615072845.12/1000</f>
        <v>615072.84512</v>
      </c>
      <c r="H13" s="54">
        <f>798048699.14/1000</f>
        <v>798048.69914</v>
      </c>
      <c r="I13" s="54">
        <f>669988575.23/1000</f>
        <v>669988.5752300001</v>
      </c>
      <c r="J13" s="55">
        <f>702316171.1/1000</f>
        <v>702316.1711</v>
      </c>
      <c r="K13" s="17">
        <v>12.8302297084117</v>
      </c>
      <c r="L13" s="17">
        <v>6.28529772317107</v>
      </c>
      <c r="M13" s="17">
        <v>12.7457723060478</v>
      </c>
      <c r="N13" s="17">
        <v>6.45957853356686</v>
      </c>
      <c r="O13" s="18">
        <v>10.1469675039305</v>
      </c>
      <c r="P13" s="19">
        <v>6.61043990850348</v>
      </c>
      <c r="S13" s="2"/>
    </row>
    <row r="14" spans="1:19" ht="12.75">
      <c r="A14" s="2"/>
      <c r="B14" s="16" t="s">
        <v>12</v>
      </c>
      <c r="C14" s="52">
        <f>3</f>
        <v>3</v>
      </c>
      <c r="D14" s="53">
        <f>1</f>
        <v>1</v>
      </c>
      <c r="E14" s="54">
        <f>123279343.94/1000</f>
        <v>123279.34393999999</v>
      </c>
      <c r="F14" s="54">
        <f>8181252.92/1000</f>
        <v>8181.25292</v>
      </c>
      <c r="G14" s="54">
        <f>109949085.4/1000</f>
        <v>109949.08540000001</v>
      </c>
      <c r="H14" s="54">
        <f>7312485.17/1000</f>
        <v>7312.48517</v>
      </c>
      <c r="I14" s="54">
        <f>98026015.01/1000</f>
        <v>98026.01501</v>
      </c>
      <c r="J14" s="55">
        <f>99393.19/1000</f>
        <v>99.39319</v>
      </c>
      <c r="K14" s="17">
        <v>13.4938718073048</v>
      </c>
      <c r="L14" s="17">
        <v>6.67947051886278</v>
      </c>
      <c r="M14" s="17">
        <v>13.2552651319508</v>
      </c>
      <c r="N14" s="17">
        <v>6.93132438277478</v>
      </c>
      <c r="O14" s="18">
        <v>11.202311534346</v>
      </c>
      <c r="P14" s="19">
        <v>3.31339357857415</v>
      </c>
      <c r="S14" s="2"/>
    </row>
    <row r="15" spans="1:19" ht="12.75">
      <c r="A15" s="2"/>
      <c r="B15" s="16" t="s">
        <v>3</v>
      </c>
      <c r="C15" s="52">
        <f>1410</f>
        <v>1410</v>
      </c>
      <c r="D15" s="53">
        <f>0</f>
        <v>0</v>
      </c>
      <c r="E15" s="54">
        <f>1520620445.17/1000</f>
        <v>1520620.44517</v>
      </c>
      <c r="F15" s="54">
        <f>75578.59/1000</f>
        <v>75.57858999999999</v>
      </c>
      <c r="G15" s="54">
        <f>1517957321.38/1000</f>
        <v>1517957.32138</v>
      </c>
      <c r="H15" s="54">
        <f>87179.68/1000</f>
        <v>87.17967999999999</v>
      </c>
      <c r="I15" s="54">
        <f>1443268811.37/1000</f>
        <v>1443268.8113699998</v>
      </c>
      <c r="J15" s="55">
        <f>244698/1000</f>
        <v>244.698</v>
      </c>
      <c r="K15" s="17">
        <v>12.8093100704653</v>
      </c>
      <c r="L15" s="17">
        <v>9.54514492794851</v>
      </c>
      <c r="M15" s="17">
        <v>12.7161000098049</v>
      </c>
      <c r="N15" s="17">
        <v>9.5</v>
      </c>
      <c r="O15" s="18">
        <v>12.1531462473805</v>
      </c>
      <c r="P15" s="19">
        <v>9.5</v>
      </c>
      <c r="S15" s="2"/>
    </row>
    <row r="16" spans="1:19" ht="12.75">
      <c r="A16" s="2"/>
      <c r="B16" s="16" t="s">
        <v>29</v>
      </c>
      <c r="C16" s="52">
        <f>0</f>
        <v>0</v>
      </c>
      <c r="D16" s="53">
        <f>0</f>
        <v>0</v>
      </c>
      <c r="E16" s="54">
        <f>201165528.77/1000</f>
        <v>201165.52877</v>
      </c>
      <c r="F16" s="54">
        <f>38904288.71/1000</f>
        <v>38904.28871</v>
      </c>
      <c r="G16" s="54">
        <f>199558269.77/1000</f>
        <v>199558.26977</v>
      </c>
      <c r="H16" s="54">
        <f>44897244.46/1000</f>
        <v>44897.24446</v>
      </c>
      <c r="I16" s="54">
        <f>200457793/1000</f>
        <v>200457.793</v>
      </c>
      <c r="J16" s="55">
        <f>46117473.1/1000</f>
        <v>46117.4731</v>
      </c>
      <c r="K16" s="17">
        <v>15.3983418353779</v>
      </c>
      <c r="L16" s="17">
        <v>6.78927322491074</v>
      </c>
      <c r="M16" s="17">
        <v>15.3782287914302</v>
      </c>
      <c r="N16" s="17">
        <v>6.89291229122572</v>
      </c>
      <c r="O16" s="18">
        <v>10.5035710260464</v>
      </c>
      <c r="P16" s="19">
        <v>7.19979369329323</v>
      </c>
      <c r="S16" s="2"/>
    </row>
    <row r="17" spans="1:19" ht="12" customHeight="1">
      <c r="A17" s="2"/>
      <c r="B17" s="16" t="s">
        <v>6</v>
      </c>
      <c r="C17" s="52">
        <f>0</f>
        <v>0</v>
      </c>
      <c r="D17" s="53">
        <f>0</f>
        <v>0</v>
      </c>
      <c r="E17" s="54">
        <f aca="true" t="shared" si="0" ref="E17:J21">0/1000</f>
        <v>0</v>
      </c>
      <c r="F17" s="54">
        <f t="shared" si="0"/>
        <v>0</v>
      </c>
      <c r="G17" s="54">
        <f t="shared" si="0"/>
        <v>0</v>
      </c>
      <c r="H17" s="54">
        <f t="shared" si="0"/>
        <v>0</v>
      </c>
      <c r="I17" s="54">
        <f t="shared" si="0"/>
        <v>0</v>
      </c>
      <c r="J17" s="55">
        <f t="shared" si="0"/>
        <v>0</v>
      </c>
      <c r="K17" s="17">
        <v>0</v>
      </c>
      <c r="L17" s="17">
        <v>0</v>
      </c>
      <c r="M17" s="17">
        <v>0</v>
      </c>
      <c r="N17" s="17">
        <v>0</v>
      </c>
      <c r="O17" s="18">
        <v>0</v>
      </c>
      <c r="P17" s="19">
        <v>0</v>
      </c>
      <c r="S17" s="2"/>
    </row>
    <row r="18" spans="1:19" ht="12.75">
      <c r="A18" s="2"/>
      <c r="B18" s="16" t="s">
        <v>26</v>
      </c>
      <c r="C18" s="52">
        <f>0</f>
        <v>0</v>
      </c>
      <c r="D18" s="53">
        <f>0</f>
        <v>0</v>
      </c>
      <c r="E18" s="54">
        <f t="shared" si="0"/>
        <v>0</v>
      </c>
      <c r="F18" s="54">
        <f t="shared" si="0"/>
        <v>0</v>
      </c>
      <c r="G18" s="54">
        <f t="shared" si="0"/>
        <v>0</v>
      </c>
      <c r="H18" s="54">
        <f t="shared" si="0"/>
        <v>0</v>
      </c>
      <c r="I18" s="54">
        <f t="shared" si="0"/>
        <v>0</v>
      </c>
      <c r="J18" s="55">
        <f t="shared" si="0"/>
        <v>0</v>
      </c>
      <c r="K18" s="17">
        <v>0</v>
      </c>
      <c r="L18" s="17">
        <v>0</v>
      </c>
      <c r="M18" s="17">
        <v>0</v>
      </c>
      <c r="N18" s="17">
        <v>0</v>
      </c>
      <c r="O18" s="18">
        <v>0</v>
      </c>
      <c r="P18" s="19">
        <v>0</v>
      </c>
      <c r="S18" s="2"/>
    </row>
    <row r="19" spans="1:19" ht="12.75">
      <c r="A19" s="2"/>
      <c r="B19" s="16" t="s">
        <v>25</v>
      </c>
      <c r="C19" s="52">
        <f>0</f>
        <v>0</v>
      </c>
      <c r="D19" s="53">
        <f>0</f>
        <v>0</v>
      </c>
      <c r="E19" s="54">
        <f t="shared" si="0"/>
        <v>0</v>
      </c>
      <c r="F19" s="54">
        <f t="shared" si="0"/>
        <v>0</v>
      </c>
      <c r="G19" s="54">
        <f t="shared" si="0"/>
        <v>0</v>
      </c>
      <c r="H19" s="54">
        <f t="shared" si="0"/>
        <v>0</v>
      </c>
      <c r="I19" s="54">
        <f t="shared" si="0"/>
        <v>0</v>
      </c>
      <c r="J19" s="55">
        <f t="shared" si="0"/>
        <v>0</v>
      </c>
      <c r="K19" s="17">
        <v>0</v>
      </c>
      <c r="L19" s="17">
        <v>0</v>
      </c>
      <c r="M19" s="17">
        <v>0</v>
      </c>
      <c r="N19" s="17">
        <v>0</v>
      </c>
      <c r="O19" s="18">
        <v>0</v>
      </c>
      <c r="P19" s="19">
        <v>0</v>
      </c>
      <c r="S19" s="2"/>
    </row>
    <row r="20" spans="1:19" ht="12.75">
      <c r="A20" s="2"/>
      <c r="B20" s="16" t="s">
        <v>41</v>
      </c>
      <c r="C20" s="52">
        <f>0</f>
        <v>0</v>
      </c>
      <c r="D20" s="53">
        <f>0</f>
        <v>0</v>
      </c>
      <c r="E20" s="54">
        <f t="shared" si="0"/>
        <v>0</v>
      </c>
      <c r="F20" s="54">
        <f t="shared" si="0"/>
        <v>0</v>
      </c>
      <c r="G20" s="54">
        <f t="shared" si="0"/>
        <v>0</v>
      </c>
      <c r="H20" s="54">
        <f t="shared" si="0"/>
        <v>0</v>
      </c>
      <c r="I20" s="54">
        <f t="shared" si="0"/>
        <v>0</v>
      </c>
      <c r="J20" s="55">
        <f t="shared" si="0"/>
        <v>0</v>
      </c>
      <c r="K20" s="17">
        <v>0</v>
      </c>
      <c r="L20" s="17">
        <v>0</v>
      </c>
      <c r="M20" s="17">
        <v>0</v>
      </c>
      <c r="N20" s="17">
        <v>0</v>
      </c>
      <c r="O20" s="18">
        <v>0</v>
      </c>
      <c r="P20" s="19">
        <v>0</v>
      </c>
      <c r="S20" s="2"/>
    </row>
    <row r="21" spans="1:19" ht="12.75">
      <c r="A21" s="2"/>
      <c r="B21" s="16" t="s">
        <v>42</v>
      </c>
      <c r="C21" s="52">
        <f>0</f>
        <v>0</v>
      </c>
      <c r="D21" s="53">
        <f>0</f>
        <v>0</v>
      </c>
      <c r="E21" s="54">
        <f t="shared" si="0"/>
        <v>0</v>
      </c>
      <c r="F21" s="54">
        <f t="shared" si="0"/>
        <v>0</v>
      </c>
      <c r="G21" s="54">
        <f t="shared" si="0"/>
        <v>0</v>
      </c>
      <c r="H21" s="54">
        <f t="shared" si="0"/>
        <v>0</v>
      </c>
      <c r="I21" s="54">
        <f t="shared" si="0"/>
        <v>0</v>
      </c>
      <c r="J21" s="55">
        <f t="shared" si="0"/>
        <v>0</v>
      </c>
      <c r="K21" s="17">
        <v>0</v>
      </c>
      <c r="L21" s="17">
        <v>0</v>
      </c>
      <c r="M21" s="17">
        <v>0</v>
      </c>
      <c r="N21" s="17">
        <v>0</v>
      </c>
      <c r="O21" s="18">
        <v>0</v>
      </c>
      <c r="P21" s="19">
        <v>0</v>
      </c>
      <c r="S21" s="2"/>
    </row>
    <row r="22" spans="1:19" ht="25.5">
      <c r="A22" s="2"/>
      <c r="B22" s="16" t="s">
        <v>30</v>
      </c>
      <c r="C22" s="52">
        <f>0</f>
        <v>0</v>
      </c>
      <c r="D22" s="53">
        <f>0</f>
        <v>0</v>
      </c>
      <c r="E22" s="54">
        <f>7899999/1000</f>
        <v>7899.999</v>
      </c>
      <c r="F22" s="54">
        <f>0/1000</f>
        <v>0</v>
      </c>
      <c r="G22" s="54">
        <f>6762504/1000</f>
        <v>6762.504</v>
      </c>
      <c r="H22" s="54">
        <f>0/1000</f>
        <v>0</v>
      </c>
      <c r="I22" s="54">
        <f>5776052/1000</f>
        <v>5776.052</v>
      </c>
      <c r="J22" s="55">
        <f>0/1000</f>
        <v>0</v>
      </c>
      <c r="K22" s="17">
        <v>13.4491394239417</v>
      </c>
      <c r="L22" s="17">
        <v>0</v>
      </c>
      <c r="M22" s="17">
        <v>13.3564812678854</v>
      </c>
      <c r="N22" s="17">
        <v>0</v>
      </c>
      <c r="O22" s="18">
        <v>10.0761246609276</v>
      </c>
      <c r="P22" s="19">
        <v>0</v>
      </c>
      <c r="S22" s="2"/>
    </row>
    <row r="23" spans="1:19" ht="12.75">
      <c r="A23" s="2"/>
      <c r="B23" s="16" t="s">
        <v>24</v>
      </c>
      <c r="C23" s="52">
        <f>5</f>
        <v>5</v>
      </c>
      <c r="D23" s="53">
        <f>1</f>
        <v>1</v>
      </c>
      <c r="E23" s="54">
        <f>199939635.55/1000</f>
        <v>199939.63555</v>
      </c>
      <c r="F23" s="54">
        <f>786669228.34/1000</f>
        <v>786669.22834</v>
      </c>
      <c r="G23" s="54">
        <f>182599501.91/1000</f>
        <v>182599.50191</v>
      </c>
      <c r="H23" s="54">
        <f>806505208.48/1000</f>
        <v>806505.20848</v>
      </c>
      <c r="I23" s="54">
        <f>223620722.91/1000</f>
        <v>223620.72290999998</v>
      </c>
      <c r="J23" s="55">
        <f>720658404.63/1000</f>
        <v>720658.40463</v>
      </c>
      <c r="K23" s="17">
        <v>12.3470850878271</v>
      </c>
      <c r="L23" s="17">
        <v>7.34629078178314</v>
      </c>
      <c r="M23" s="17">
        <v>12.0541659686584</v>
      </c>
      <c r="N23" s="17">
        <v>7.44133405199072</v>
      </c>
      <c r="O23" s="18">
        <v>10.8918318532347</v>
      </c>
      <c r="P23" s="19">
        <v>7.58118373848819</v>
      </c>
      <c r="S23" s="2"/>
    </row>
    <row r="24" spans="1:19" ht="12.75">
      <c r="A24" s="2"/>
      <c r="B24" s="16" t="s">
        <v>9</v>
      </c>
      <c r="C24" s="52">
        <f>33</f>
        <v>33</v>
      </c>
      <c r="D24" s="53">
        <f>20</f>
        <v>20</v>
      </c>
      <c r="E24" s="54">
        <f>1838415257.76/1000</f>
        <v>1838415.25776</v>
      </c>
      <c r="F24" s="54">
        <f>1346869463.01/1000</f>
        <v>1346869.46301</v>
      </c>
      <c r="G24" s="54">
        <f>1806393151.34/1000</f>
        <v>1806393.1513399999</v>
      </c>
      <c r="H24" s="54">
        <f>1339460550.21/1000</f>
        <v>1339460.55021</v>
      </c>
      <c r="I24" s="54">
        <f>2035874997.51/1000</f>
        <v>2035874.99751</v>
      </c>
      <c r="J24" s="55">
        <f>1348885437.21/1000</f>
        <v>1348885.4372100001</v>
      </c>
      <c r="K24" s="17">
        <v>12.1584567501001</v>
      </c>
      <c r="L24" s="17">
        <v>6.88058186701423</v>
      </c>
      <c r="M24" s="17">
        <v>11.9854159564675</v>
      </c>
      <c r="N24" s="17">
        <v>6.93310374052222</v>
      </c>
      <c r="O24" s="18">
        <v>10.4398875143353</v>
      </c>
      <c r="P24" s="19">
        <v>6.61482748885863</v>
      </c>
      <c r="S24" s="2"/>
    </row>
    <row r="25" spans="1:19" ht="12.75">
      <c r="A25" s="2"/>
      <c r="B25" s="16" t="s">
        <v>31</v>
      </c>
      <c r="C25" s="52">
        <f>1+0</f>
        <v>1</v>
      </c>
      <c r="D25" s="53">
        <f>2+0</f>
        <v>2</v>
      </c>
      <c r="E25" s="54">
        <f>(147319103.41+0)/1000</f>
        <v>147319.10341</v>
      </c>
      <c r="F25" s="54">
        <f>(120897398.43+0)/1000</f>
        <v>120897.39843</v>
      </c>
      <c r="G25" s="54">
        <f>(136862178.34+0)/1000</f>
        <v>136862.17834</v>
      </c>
      <c r="H25" s="54">
        <f>(117307027.23+0)/1000</f>
        <v>117307.02723</v>
      </c>
      <c r="I25" s="54">
        <f>(145274833+0)/1000</f>
        <v>145274.833</v>
      </c>
      <c r="J25" s="55">
        <f>(93934699.34+0)/1000</f>
        <v>93934.69934</v>
      </c>
      <c r="K25" s="17">
        <v>12.8186447166282</v>
      </c>
      <c r="L25" s="17">
        <v>6.05434453947993</v>
      </c>
      <c r="M25" s="17">
        <v>13.2874251589966</v>
      </c>
      <c r="N25" s="17">
        <v>7.56198671543984</v>
      </c>
      <c r="O25" s="18">
        <v>10.8590409668549</v>
      </c>
      <c r="P25" s="19">
        <v>7.8787937942848</v>
      </c>
      <c r="S25" s="2"/>
    </row>
    <row r="26" spans="1:19" ht="12.75">
      <c r="A26" s="2"/>
      <c r="B26" s="16" t="s">
        <v>34</v>
      </c>
      <c r="C26" s="52">
        <f>34</f>
        <v>34</v>
      </c>
      <c r="D26" s="53">
        <f>0</f>
        <v>0</v>
      </c>
      <c r="E26" s="54">
        <f>567914296.399999/1000</f>
        <v>567914.2963999991</v>
      </c>
      <c r="F26" s="54">
        <f>0/1000</f>
        <v>0</v>
      </c>
      <c r="G26" s="54">
        <f>565890083.84/1000</f>
        <v>565890.08384</v>
      </c>
      <c r="H26" s="54">
        <f>0/1000</f>
        <v>0</v>
      </c>
      <c r="I26" s="54">
        <f>547358041.670001/1000</f>
        <v>547358.041670001</v>
      </c>
      <c r="J26" s="55">
        <f>0/1000</f>
        <v>0</v>
      </c>
      <c r="K26" s="17">
        <v>11.4806502942137</v>
      </c>
      <c r="L26" s="17">
        <v>0</v>
      </c>
      <c r="M26" s="17">
        <v>11.4169732569764</v>
      </c>
      <c r="N26" s="17">
        <v>0</v>
      </c>
      <c r="O26" s="18">
        <v>11.1330718839103</v>
      </c>
      <c r="P26" s="19">
        <v>0</v>
      </c>
      <c r="S26" s="2"/>
    </row>
    <row r="27" spans="1:19" ht="12.75">
      <c r="A27" s="2"/>
      <c r="B27" s="16" t="s">
        <v>15</v>
      </c>
      <c r="C27" s="52">
        <f>1</f>
        <v>1</v>
      </c>
      <c r="D27" s="53">
        <f>1</f>
        <v>1</v>
      </c>
      <c r="E27" s="54">
        <f>270000/1000</f>
        <v>270</v>
      </c>
      <c r="F27" s="54">
        <f>1483480.5/1000</f>
        <v>1483.4805</v>
      </c>
      <c r="G27" s="54">
        <f>0/1000</f>
        <v>0</v>
      </c>
      <c r="H27" s="54">
        <f>0/1000</f>
        <v>0</v>
      </c>
      <c r="I27" s="54">
        <f>0/1000</f>
        <v>0</v>
      </c>
      <c r="J27" s="55">
        <f>0/1000</f>
        <v>0</v>
      </c>
      <c r="K27" s="17">
        <v>16.75</v>
      </c>
      <c r="L27" s="17">
        <v>7.75</v>
      </c>
      <c r="M27" s="17">
        <v>0</v>
      </c>
      <c r="N27" s="17">
        <v>0</v>
      </c>
      <c r="O27" s="18">
        <v>0</v>
      </c>
      <c r="P27" s="19">
        <v>0</v>
      </c>
      <c r="S27" s="2"/>
    </row>
    <row r="28" spans="1:19" ht="25.5">
      <c r="A28" s="2"/>
      <c r="B28" s="16" t="s">
        <v>19</v>
      </c>
      <c r="C28" s="52">
        <f>22+0</f>
        <v>22</v>
      </c>
      <c r="D28" s="53">
        <f>0+0</f>
        <v>0</v>
      </c>
      <c r="E28" s="54">
        <f>(260652517.77+0)/1000</f>
        <v>260652.51777</v>
      </c>
      <c r="F28" s="54">
        <f>(11783467.46+0)/1000</f>
        <v>11783.467460000002</v>
      </c>
      <c r="G28" s="54">
        <f>(261524895.4+0)/1000</f>
        <v>261524.8954</v>
      </c>
      <c r="H28" s="54">
        <f>(11870735.24+0)/1000</f>
        <v>11870.73524</v>
      </c>
      <c r="I28" s="54">
        <f>(233289510.13+0)/1000</f>
        <v>233289.51013</v>
      </c>
      <c r="J28" s="55">
        <f>(10899700.13+0)/1000</f>
        <v>10899.700130000001</v>
      </c>
      <c r="K28" s="17">
        <v>9.80678931617135</v>
      </c>
      <c r="L28" s="17">
        <v>6.04603622782865</v>
      </c>
      <c r="M28" s="17">
        <v>9.73821988080604</v>
      </c>
      <c r="N28" s="17">
        <v>6.05871126804779</v>
      </c>
      <c r="O28" s="18">
        <v>7.52504973196928</v>
      </c>
      <c r="P28" s="19">
        <v>5.54167365629168</v>
      </c>
      <c r="S28" s="2"/>
    </row>
    <row r="29" spans="1:19" ht="25.5">
      <c r="A29" s="2"/>
      <c r="B29" s="16" t="s">
        <v>0</v>
      </c>
      <c r="C29" s="52">
        <f>1</f>
        <v>1</v>
      </c>
      <c r="D29" s="53">
        <f>0</f>
        <v>0</v>
      </c>
      <c r="E29" s="54">
        <f>333555341.62/1000</f>
        <v>333555.34162</v>
      </c>
      <c r="F29" s="54">
        <f>456681377.07/1000</f>
        <v>456681.37707</v>
      </c>
      <c r="G29" s="54">
        <f>340899225.13/1000</f>
        <v>340899.22513</v>
      </c>
      <c r="H29" s="54">
        <f>473282837.94/1000</f>
        <v>473282.83794</v>
      </c>
      <c r="I29" s="54">
        <f>382872477.12/1000</f>
        <v>382872.47712</v>
      </c>
      <c r="J29" s="55">
        <f>431524231.25/1000</f>
        <v>431524.23125</v>
      </c>
      <c r="K29" s="17">
        <v>12.6054954657572</v>
      </c>
      <c r="L29" s="17">
        <v>6.36029373814772</v>
      </c>
      <c r="M29" s="17">
        <v>12.6900183353755</v>
      </c>
      <c r="N29" s="17">
        <v>6.37179436463806</v>
      </c>
      <c r="O29" s="18">
        <v>9.79704514155207</v>
      </c>
      <c r="P29" s="19">
        <v>6.33841195591262</v>
      </c>
      <c r="S29" s="2"/>
    </row>
    <row r="30" spans="1:19" ht="12.75">
      <c r="A30" s="2"/>
      <c r="B30" s="16" t="s">
        <v>7</v>
      </c>
      <c r="C30" s="56">
        <f>2</f>
        <v>2</v>
      </c>
      <c r="D30" s="57">
        <f>0</f>
        <v>0</v>
      </c>
      <c r="E30" s="58">
        <f>51538923.14/1000</f>
        <v>51538.92314</v>
      </c>
      <c r="F30" s="58">
        <f>43689425.29/1000</f>
        <v>43689.42529</v>
      </c>
      <c r="G30" s="58">
        <f>51015544.1/1000</f>
        <v>51015.5441</v>
      </c>
      <c r="H30" s="58">
        <f>45164309.58/1000</f>
        <v>45164.30958</v>
      </c>
      <c r="I30" s="58">
        <f>52802159.97/1000</f>
        <v>52802.15997</v>
      </c>
      <c r="J30" s="59">
        <f>48019685.98/1000</f>
        <v>48019.685979999995</v>
      </c>
      <c r="K30" s="20">
        <v>12.9765729477075</v>
      </c>
      <c r="L30" s="20">
        <v>6.50421353351018</v>
      </c>
      <c r="M30" s="20">
        <v>12.9373260752403</v>
      </c>
      <c r="N30" s="20">
        <v>6.50052448544039</v>
      </c>
      <c r="O30" s="21">
        <v>11.0282945879174</v>
      </c>
      <c r="P30" s="22">
        <v>6.69046246674769</v>
      </c>
      <c r="S30" s="2"/>
    </row>
    <row r="31" spans="1:19" ht="12.75">
      <c r="A31" s="2"/>
      <c r="B31" s="23" t="s">
        <v>11</v>
      </c>
      <c r="C31" s="60">
        <f>480+0</f>
        <v>480</v>
      </c>
      <c r="D31" s="61">
        <f>2+0</f>
        <v>2</v>
      </c>
      <c r="E31" s="62">
        <f>(177022844.48+138005648.93)/1000</f>
        <v>315028.49341</v>
      </c>
      <c r="F31" s="62">
        <f>(3008230.18+77439444.07)/1000</f>
        <v>80447.67425</v>
      </c>
      <c r="G31" s="62">
        <f>(193364865.06+138631248.38)/1000</f>
        <v>331996.11344</v>
      </c>
      <c r="H31" s="62">
        <f>(3180405.6+79230672.46)/1000</f>
        <v>82411.07805999999</v>
      </c>
      <c r="I31" s="62">
        <f>(201325484.27+143237429.59)/1000</f>
        <v>344562.91386000003</v>
      </c>
      <c r="J31" s="61">
        <f>(2907893.08+54912499.08)/1000</f>
        <v>57820.392159999996</v>
      </c>
      <c r="K31" s="24">
        <v>11.810603670785</v>
      </c>
      <c r="L31" s="24">
        <v>6.84602458064224</v>
      </c>
      <c r="M31" s="24">
        <v>11.63372075907</v>
      </c>
      <c r="N31" s="24">
        <v>6.82570552855112</v>
      </c>
      <c r="O31" s="25">
        <v>10.4246173839807</v>
      </c>
      <c r="P31" s="26">
        <v>6.83583069327456</v>
      </c>
      <c r="S31" s="2"/>
    </row>
    <row r="32" spans="1:19" ht="12.75">
      <c r="A32" s="2"/>
      <c r="B32" s="2"/>
      <c r="S32" s="2"/>
    </row>
    <row r="33" spans="1:19" ht="12.75">
      <c r="A33" s="2"/>
      <c r="B33" s="27" t="s">
        <v>14</v>
      </c>
      <c r="S33" s="2"/>
    </row>
    <row r="34" spans="1:19" ht="27" customHeight="1">
      <c r="A34" s="2"/>
      <c r="B34" s="39" t="s">
        <v>1</v>
      </c>
      <c r="C34" s="39"/>
      <c r="D34" s="39"/>
      <c r="E34" s="39"/>
      <c r="F34" s="39"/>
      <c r="G34" s="39"/>
      <c r="H34" s="39"/>
      <c r="I34" s="39"/>
      <c r="J34" s="39"/>
      <c r="K34" s="39"/>
      <c r="L34" s="39"/>
      <c r="M34" s="39"/>
      <c r="N34" s="39"/>
      <c r="O34" s="39"/>
      <c r="P34" s="39"/>
      <c r="S34" s="2"/>
    </row>
    <row r="35" spans="1:19" ht="12.75">
      <c r="A35" s="2"/>
      <c r="B35" s="27" t="s">
        <v>40</v>
      </c>
      <c r="S35" s="2"/>
    </row>
    <row r="36" spans="1:19" ht="12.75">
      <c r="A36" s="2"/>
      <c r="B36" s="27" t="s">
        <v>13</v>
      </c>
      <c r="S36" s="2"/>
    </row>
    <row r="37" spans="1:19" ht="22.5" customHeight="1">
      <c r="A37" s="2"/>
      <c r="B37" s="39" t="s">
        <v>38</v>
      </c>
      <c r="C37" s="39"/>
      <c r="D37" s="39"/>
      <c r="E37" s="39"/>
      <c r="F37" s="39"/>
      <c r="G37" s="39"/>
      <c r="H37" s="39"/>
      <c r="I37" s="39"/>
      <c r="J37" s="39"/>
      <c r="K37" s="39"/>
      <c r="L37" s="39"/>
      <c r="M37" s="39"/>
      <c r="N37" s="39"/>
      <c r="O37" s="39"/>
      <c r="P37" s="39"/>
      <c r="S37" s="2"/>
    </row>
    <row r="38" spans="1:19" ht="12.75">
      <c r="A38" s="2"/>
      <c r="B38" s="27" t="s">
        <v>4</v>
      </c>
      <c r="S38" s="2"/>
    </row>
    <row r="39" spans="1:19" ht="12.75">
      <c r="A39" s="2"/>
      <c r="B39" s="2"/>
      <c r="S39" s="2"/>
    </row>
    <row r="40" spans="1:19" ht="12.75">
      <c r="A40" s="2"/>
      <c r="B40" s="2" t="s">
        <v>8</v>
      </c>
      <c r="S40" s="2"/>
    </row>
    <row r="41" spans="1:19" ht="12.75">
      <c r="A41" s="2"/>
      <c r="B41" s="63" t="s">
        <v>43</v>
      </c>
      <c r="S41" s="2"/>
    </row>
    <row r="42" spans="1:19" ht="12.75">
      <c r="A42" s="2"/>
      <c r="B42" s="2"/>
      <c r="S42" s="2"/>
    </row>
    <row r="43" spans="1:19" ht="12.75">
      <c r="A43" s="2"/>
      <c r="B43" s="63" t="s">
        <v>44</v>
      </c>
      <c r="S43" s="2"/>
    </row>
    <row r="44" spans="1:19" ht="12.75">
      <c r="A44" s="2"/>
      <c r="B44" s="63" t="s">
        <v>45</v>
      </c>
      <c r="S44" s="2"/>
    </row>
  </sheetData>
  <sheetProtection/>
  <mergeCells count="17">
    <mergeCell ref="K8:P8"/>
    <mergeCell ref="B3:P3"/>
    <mergeCell ref="B4:P4"/>
    <mergeCell ref="B6:P6"/>
    <mergeCell ref="B34:P34"/>
    <mergeCell ref="B37:P37"/>
    <mergeCell ref="B8:B10"/>
    <mergeCell ref="O9:P9"/>
    <mergeCell ref="C9:C10"/>
    <mergeCell ref="C8:D8"/>
    <mergeCell ref="E8:J8"/>
    <mergeCell ref="D9:D10"/>
    <mergeCell ref="E9:F9"/>
    <mergeCell ref="K9:L9"/>
    <mergeCell ref="G9:H9"/>
    <mergeCell ref="M9:N9"/>
    <mergeCell ref="I9:J9"/>
  </mergeCells>
  <printOptions horizontalCentered="1" verticalCentered="1"/>
  <pageMargins left="0" right="0" top="0" bottom="0" header="0.5118110236220472" footer="0.5118110236220472"/>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9" customWidth="1"/>
  </cols>
  <sheetData>
    <row r="1" spans="1:2" ht="12.75">
      <c r="A1" s="28"/>
      <c r="B1" s="28"/>
    </row>
    <row r="2" spans="1:2" ht="12.75">
      <c r="A2" s="28"/>
      <c r="B2" s="28"/>
    </row>
    <row r="3" spans="1:2" ht="12.75">
      <c r="A3" s="28"/>
      <c r="B3" s="28"/>
    </row>
    <row r="4" spans="1:2" ht="12.75">
      <c r="A4" s="28"/>
      <c r="B4" s="28"/>
    </row>
    <row r="5" spans="1:2" ht="12.75">
      <c r="A5" s="28"/>
      <c r="B5" s="28"/>
    </row>
    <row r="6" spans="1:2" ht="12.75">
      <c r="A6" s="28"/>
      <c r="B6" s="28"/>
    </row>
    <row r="7" spans="1:2" ht="12.75">
      <c r="A7" s="28"/>
      <c r="B7" s="28"/>
    </row>
    <row r="8" spans="1:2" ht="12.75">
      <c r="A8" s="28"/>
      <c r="B8" s="28"/>
    </row>
    <row r="9" spans="1:2" ht="12.75">
      <c r="A9" s="28"/>
      <c r="B9" s="28"/>
    </row>
    <row r="10" spans="1:2" ht="12.75">
      <c r="A10" s="28"/>
      <c r="B10" s="28"/>
    </row>
    <row r="11" spans="1:2" ht="12.75">
      <c r="A11" s="28"/>
      <c r="B11" s="28"/>
    </row>
    <row r="12" spans="1:9" ht="12.75">
      <c r="A12" s="28">
        <v>13</v>
      </c>
      <c r="B12" s="28">
        <v>1</v>
      </c>
      <c r="C12" s="29">
        <v>813730859.99</v>
      </c>
      <c r="D12" s="29">
        <v>250286720.77</v>
      </c>
      <c r="E12" s="29">
        <v>796513452.82</v>
      </c>
      <c r="F12" s="29">
        <v>266816821.5</v>
      </c>
      <c r="G12" s="29">
        <v>733112441.65</v>
      </c>
      <c r="H12" s="29">
        <v>169556114.19</v>
      </c>
      <c r="I12" s="29">
        <v>1095131363.8728</v>
      </c>
    </row>
    <row r="13" spans="1:9" ht="12.75">
      <c r="A13" s="28">
        <v>3</v>
      </c>
      <c r="B13" s="28">
        <v>3</v>
      </c>
      <c r="C13" s="29">
        <v>611265320.52</v>
      </c>
      <c r="D13" s="29">
        <v>805350510.14</v>
      </c>
      <c r="E13" s="29">
        <v>615072845.12</v>
      </c>
      <c r="F13" s="29">
        <v>798048699.14</v>
      </c>
      <c r="G13" s="29">
        <v>669988575.23</v>
      </c>
      <c r="H13" s="29">
        <v>702316171.1</v>
      </c>
      <c r="I13" s="29">
        <v>4642618845.8268</v>
      </c>
    </row>
    <row r="14" spans="1:9" ht="12.75">
      <c r="A14" s="28">
        <v>3</v>
      </c>
      <c r="B14" s="28">
        <v>1</v>
      </c>
      <c r="C14" s="29">
        <v>123279343.94</v>
      </c>
      <c r="D14" s="29">
        <v>8181252.92</v>
      </c>
      <c r="E14" s="29">
        <v>109949085.4</v>
      </c>
      <c r="F14" s="29">
        <v>7312485.17</v>
      </c>
      <c r="G14" s="29">
        <v>98026015.01</v>
      </c>
      <c r="H14" s="29">
        <v>99393.19</v>
      </c>
      <c r="I14" s="29">
        <v>329328.7575</v>
      </c>
    </row>
    <row r="15" spans="1:9" ht="12.75">
      <c r="A15" s="28">
        <v>1410</v>
      </c>
      <c r="B15" s="28">
        <v>0</v>
      </c>
      <c r="C15" s="29">
        <v>1520620445.17</v>
      </c>
      <c r="D15" s="29">
        <v>75578.59</v>
      </c>
      <c r="E15" s="29">
        <v>1517957321.38</v>
      </c>
      <c r="F15" s="29">
        <v>87179.68</v>
      </c>
      <c r="G15" s="29">
        <v>1443268811.37</v>
      </c>
      <c r="H15" s="29">
        <v>244698</v>
      </c>
      <c r="I15" s="29">
        <v>2324631</v>
      </c>
    </row>
    <row r="16" spans="1:9" ht="12.75">
      <c r="A16" s="28">
        <v>0</v>
      </c>
      <c r="B16" s="28">
        <v>0</v>
      </c>
      <c r="C16" s="29">
        <v>201165528.77</v>
      </c>
      <c r="D16" s="29">
        <v>38904288.71</v>
      </c>
      <c r="E16" s="29">
        <v>199558269.77</v>
      </c>
      <c r="F16" s="29">
        <v>44897244.46</v>
      </c>
      <c r="G16" s="29">
        <v>200457793</v>
      </c>
      <c r="H16" s="29">
        <v>46117473.1</v>
      </c>
      <c r="I16" s="29">
        <v>332036291.976</v>
      </c>
    </row>
    <row r="17" spans="1:9" ht="12.75">
      <c r="A17" s="28">
        <v>0</v>
      </c>
      <c r="B17" s="28">
        <v>0</v>
      </c>
      <c r="C17" s="29">
        <v>0</v>
      </c>
      <c r="D17" s="29">
        <v>0</v>
      </c>
      <c r="E17" s="29">
        <v>0</v>
      </c>
      <c r="F17" s="29">
        <v>0</v>
      </c>
      <c r="G17" s="29">
        <v>0</v>
      </c>
      <c r="H17" s="29">
        <v>0</v>
      </c>
      <c r="I17" s="29">
        <v>0</v>
      </c>
    </row>
    <row r="18" spans="1:9" ht="12.75">
      <c r="A18" s="28">
        <v>0</v>
      </c>
      <c r="B18" s="28">
        <v>0</v>
      </c>
      <c r="C18" s="29">
        <v>0</v>
      </c>
      <c r="D18" s="29">
        <v>0</v>
      </c>
      <c r="E18" s="29">
        <v>0</v>
      </c>
      <c r="F18" s="29">
        <v>0</v>
      </c>
      <c r="G18" s="29">
        <v>0</v>
      </c>
      <c r="H18" s="29">
        <v>0</v>
      </c>
      <c r="I18" s="29">
        <v>0</v>
      </c>
    </row>
    <row r="19" spans="1:9" ht="12.75">
      <c r="A19" s="28">
        <v>0</v>
      </c>
      <c r="B19" s="28">
        <v>0</v>
      </c>
      <c r="C19" s="29">
        <v>0</v>
      </c>
      <c r="D19" s="29">
        <v>0</v>
      </c>
      <c r="E19" s="29">
        <v>0</v>
      </c>
      <c r="F19" s="29">
        <v>0</v>
      </c>
      <c r="G19" s="29">
        <v>0</v>
      </c>
      <c r="H19" s="29">
        <v>0</v>
      </c>
      <c r="I19" s="29">
        <v>0</v>
      </c>
    </row>
    <row r="20" spans="1:9" ht="12.75">
      <c r="A20" s="28">
        <v>0</v>
      </c>
      <c r="B20" s="28">
        <v>0</v>
      </c>
      <c r="C20" s="29">
        <v>0</v>
      </c>
      <c r="D20" s="29">
        <v>0</v>
      </c>
      <c r="E20" s="29">
        <v>0</v>
      </c>
      <c r="F20" s="29">
        <v>0</v>
      </c>
      <c r="G20" s="29">
        <v>0</v>
      </c>
      <c r="H20" s="29">
        <v>0</v>
      </c>
      <c r="I20" s="29">
        <v>0</v>
      </c>
    </row>
    <row r="21" spans="1:9" ht="12.75">
      <c r="A21" s="28">
        <v>0</v>
      </c>
      <c r="B21" s="28">
        <v>0</v>
      </c>
      <c r="C21" s="29">
        <v>0</v>
      </c>
      <c r="D21" s="29">
        <v>0</v>
      </c>
      <c r="E21" s="29">
        <v>0</v>
      </c>
      <c r="F21" s="29">
        <v>0</v>
      </c>
      <c r="G21" s="29">
        <v>0</v>
      </c>
      <c r="H21" s="29">
        <v>0</v>
      </c>
      <c r="I21" s="29">
        <v>0</v>
      </c>
    </row>
    <row r="22" spans="1:9" ht="12.75">
      <c r="A22" s="28">
        <v>0</v>
      </c>
      <c r="B22" s="28">
        <v>0</v>
      </c>
      <c r="C22" s="29">
        <v>7899999</v>
      </c>
      <c r="D22" s="29">
        <v>0</v>
      </c>
      <c r="E22" s="29">
        <v>6762504</v>
      </c>
      <c r="F22" s="29">
        <v>0</v>
      </c>
      <c r="G22" s="29">
        <v>5776052</v>
      </c>
      <c r="H22" s="29">
        <v>0</v>
      </c>
      <c r="I22" s="29">
        <v>0</v>
      </c>
    </row>
    <row r="23" spans="1:9" ht="12.75">
      <c r="A23" s="28">
        <v>5</v>
      </c>
      <c r="B23" s="28">
        <v>1</v>
      </c>
      <c r="C23" s="29">
        <v>199939635.55</v>
      </c>
      <c r="D23" s="29">
        <v>786669228.34</v>
      </c>
      <c r="E23" s="29">
        <v>182599501.91</v>
      </c>
      <c r="F23" s="29">
        <v>806505208.48</v>
      </c>
      <c r="G23" s="29">
        <v>223620722.91</v>
      </c>
      <c r="H23" s="29">
        <v>720658404.63</v>
      </c>
      <c r="I23" s="29">
        <v>5463443778.1858</v>
      </c>
    </row>
    <row r="24" spans="1:9" ht="12.75">
      <c r="A24" s="28">
        <v>33</v>
      </c>
      <c r="B24" s="28">
        <v>20</v>
      </c>
      <c r="C24" s="29">
        <v>1838415257.76</v>
      </c>
      <c r="D24" s="29">
        <v>1346869463.01</v>
      </c>
      <c r="E24" s="29">
        <v>1806393151.34</v>
      </c>
      <c r="F24" s="29">
        <v>1339460550.21</v>
      </c>
      <c r="G24" s="29">
        <v>2035874997.51</v>
      </c>
      <c r="H24" s="29">
        <v>1348885437.21</v>
      </c>
      <c r="I24" s="29">
        <v>8922644469.3778</v>
      </c>
    </row>
    <row r="25" spans="1:9" ht="12.75">
      <c r="A25" s="28">
        <v>1</v>
      </c>
      <c r="B25" s="28">
        <v>2</v>
      </c>
      <c r="C25" s="29">
        <v>147319103.41</v>
      </c>
      <c r="D25" s="29">
        <v>120897398.43</v>
      </c>
      <c r="E25" s="29">
        <v>136862178.34</v>
      </c>
      <c r="F25" s="29">
        <v>117307027.23</v>
      </c>
      <c r="G25" s="29">
        <v>145274833</v>
      </c>
      <c r="H25" s="29">
        <v>93934699.34</v>
      </c>
      <c r="I25" s="29">
        <v>740092126.228</v>
      </c>
    </row>
    <row r="26" spans="1:9" ht="12.75">
      <c r="A26" s="28">
        <v>34</v>
      </c>
      <c r="B26" s="28">
        <v>0</v>
      </c>
      <c r="C26" s="29">
        <v>567914296.399999</v>
      </c>
      <c r="D26" s="29">
        <v>0</v>
      </c>
      <c r="E26" s="29">
        <v>565890083.84</v>
      </c>
      <c r="F26" s="29">
        <v>0</v>
      </c>
      <c r="G26" s="29">
        <v>547358041.670001</v>
      </c>
      <c r="H26" s="29">
        <v>0</v>
      </c>
      <c r="I26" s="29">
        <v>0</v>
      </c>
    </row>
    <row r="27" spans="1:9" ht="12.75">
      <c r="A27" s="28">
        <v>1</v>
      </c>
      <c r="B27" s="28">
        <v>1</v>
      </c>
      <c r="C27" s="29">
        <v>270000</v>
      </c>
      <c r="D27" s="29">
        <v>1483480.5</v>
      </c>
      <c r="E27" s="29">
        <v>0</v>
      </c>
      <c r="F27" s="29">
        <v>0</v>
      </c>
      <c r="G27" s="29">
        <v>0</v>
      </c>
      <c r="H27" s="29">
        <v>0</v>
      </c>
      <c r="I27" s="29">
        <v>0</v>
      </c>
    </row>
    <row r="28" spans="1:9" ht="12.75">
      <c r="A28" s="28">
        <v>22</v>
      </c>
      <c r="B28" s="28">
        <v>0</v>
      </c>
      <c r="C28" s="29">
        <v>260652517.77</v>
      </c>
      <c r="D28" s="29">
        <v>11783467.46</v>
      </c>
      <c r="E28" s="29">
        <v>261524895.4</v>
      </c>
      <c r="F28" s="29">
        <v>11870735.24</v>
      </c>
      <c r="G28" s="29">
        <v>233289510.13</v>
      </c>
      <c r="H28" s="29">
        <v>10899700.13</v>
      </c>
      <c r="I28" s="29">
        <v>60402581.0719</v>
      </c>
    </row>
    <row r="29" spans="1:9" ht="12.75">
      <c r="A29" s="28">
        <v>1</v>
      </c>
      <c r="B29" s="28">
        <v>0</v>
      </c>
      <c r="C29" s="29">
        <v>333555341.62</v>
      </c>
      <c r="D29" s="29">
        <v>456681377.07</v>
      </c>
      <c r="E29" s="29">
        <v>340899225.13</v>
      </c>
      <c r="F29" s="29">
        <v>473282837.94</v>
      </c>
      <c r="G29" s="29">
        <v>382872477.12</v>
      </c>
      <c r="H29" s="29">
        <v>431524231.25</v>
      </c>
      <c r="I29" s="29">
        <v>2735178346.621</v>
      </c>
    </row>
    <row r="30" spans="1:9" ht="12.75">
      <c r="A30" s="28">
        <v>2</v>
      </c>
      <c r="B30" s="28">
        <v>0</v>
      </c>
      <c r="C30" s="29">
        <v>51538923.14</v>
      </c>
      <c r="D30" s="29">
        <v>43689425.29</v>
      </c>
      <c r="E30" s="29">
        <v>51015544.1</v>
      </c>
      <c r="F30" s="29">
        <v>45164309.58</v>
      </c>
      <c r="G30" s="29">
        <v>52802159.97</v>
      </c>
      <c r="H30" s="29">
        <v>48019685.98</v>
      </c>
      <c r="I30" s="29">
        <v>321273906.7142</v>
      </c>
    </row>
    <row r="31" spans="1:9" ht="12.75">
      <c r="A31" s="28">
        <v>480</v>
      </c>
      <c r="B31" s="28">
        <v>2</v>
      </c>
      <c r="C31" s="29">
        <v>315028493.41</v>
      </c>
      <c r="D31" s="29">
        <v>80447674.25</v>
      </c>
      <c r="E31" s="29">
        <v>331996113.44</v>
      </c>
      <c r="F31" s="29">
        <v>82411078.06</v>
      </c>
      <c r="G31" s="29">
        <v>344562913.86</v>
      </c>
      <c r="H31" s="29">
        <v>57820392.16</v>
      </c>
      <c r="I31" s="29">
        <v>395250411.4245</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2015-08-13T11:00:19Z</cp:lastPrinted>
  <dcterms:modified xsi:type="dcterms:W3CDTF">2015-08-13T11:00:20Z</dcterms:modified>
  <cp:category/>
  <cp:version/>
  <cp:contentType/>
  <cp:contentStatus/>
</cp:coreProperties>
</file>