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2660" activeTab="0"/>
  </bookViews>
  <sheets>
    <sheet name="Sheet1" sheetId="1" r:id="rId1"/>
    <sheet name="Sheet2" sheetId="2" r:id="rId2"/>
  </sheets>
  <definedNames>
    <definedName name="_xlnm.Print_Area" localSheetId="0">'Sheet1'!$A$1:$M$42</definedName>
  </definedNames>
  <calcPr fullCalcOnLoad="1" fullPrecision="0"/>
</workbook>
</file>

<file path=xl/sharedStrings.xml><?xml version="1.0" encoding="utf-8"?>
<sst xmlns="http://schemas.openxmlformats.org/spreadsheetml/2006/main" count="49" uniqueCount="25">
  <si>
    <t>de catre bancile din Republica Moldova</t>
  </si>
  <si>
    <t>acceptate in MDL</t>
  </si>
  <si>
    <t>lunii gestionare</t>
  </si>
  <si>
    <t>- depozitele bancilor</t>
  </si>
  <si>
    <t>Informatia privind depozitele</t>
  </si>
  <si>
    <t>acceptate in valuta straina **</t>
  </si>
  <si>
    <t>a informatiei aferente activitatilor lor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</si>
  <si>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</si>
  <si>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</si>
  <si>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</si>
  <si>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</si>
  <si>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</si>
  <si>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</si>
  <si>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</si>
  <si>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</si>
  <si>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</si>
  <si>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</si>
  <si>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</si>
  <si>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</si>
  <si>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la Regulamentul cu privire la dezvaluirea</t>
  </si>
  <si>
    <t>Total depozite:</t>
  </si>
  <si>
    <t>anului precedent celui gestionar</t>
  </si>
  <si>
    <t>Tipul de depozit</t>
  </si>
  <si>
    <t>Depozite la vedere cu dobanda:</t>
  </si>
  <si>
    <t>la situatia   30.09.2017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</si>
</sst>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 wrapText="1"/>
      <protection/>
    </xf>
    <xf numFmtId="3" fontId="4" fillId="0" borderId="33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5" fillId="33" borderId="44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3" fontId="4" fillId="33" borderId="45" xfId="0" applyNumberFormat="1" applyFont="1" applyFill="1" applyBorder="1" applyAlignment="1" applyProtection="1">
      <alignment/>
      <protection/>
    </xf>
    <xf numFmtId="3" fontId="4" fillId="33" borderId="38" xfId="0" applyNumberFormat="1" applyFont="1" applyFill="1" applyBorder="1" applyAlignment="1" applyProtection="1">
      <alignment/>
      <protection/>
    </xf>
    <xf numFmtId="3" fontId="4" fillId="33" borderId="39" xfId="0" applyNumberFormat="1" applyFont="1" applyFill="1" applyBorder="1" applyAlignment="1" applyProtection="1">
      <alignment wrapText="1"/>
      <protection/>
    </xf>
    <xf numFmtId="3" fontId="4" fillId="33" borderId="33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24" xfId="0" applyNumberFormat="1" applyFont="1" applyFill="1" applyBorder="1" applyAlignment="1" applyProtection="1">
      <alignment/>
      <protection/>
    </xf>
    <xf numFmtId="3" fontId="4" fillId="33" borderId="39" xfId="0" applyNumberFormat="1" applyFont="1" applyFill="1" applyBorder="1" applyAlignment="1" applyProtection="1">
      <alignment/>
      <protection/>
    </xf>
    <xf numFmtId="3" fontId="4" fillId="33" borderId="28" xfId="0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3" fontId="4" fillId="33" borderId="41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35" xfId="0" applyNumberFormat="1" applyFont="1" applyFill="1" applyBorder="1" applyAlignment="1" applyProtection="1">
      <alignment/>
      <protection/>
    </xf>
    <xf numFmtId="3" fontId="4" fillId="33" borderId="36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>
      <alignment/>
    </xf>
    <xf numFmtId="0" fontId="5" fillId="33" borderId="47" xfId="0" applyNumberFormat="1" applyFont="1" applyFill="1" applyBorder="1" applyAlignment="1" applyProtection="1">
      <alignment horizontal="center" vertical="center" wrapText="1"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4" fillId="33" borderId="39" xfId="0" applyNumberFormat="1" applyFont="1" applyFill="1" applyBorder="1" applyAlignment="1" applyProtection="1">
      <alignment wrapText="1"/>
      <protection/>
    </xf>
    <xf numFmtId="3" fontId="4" fillId="33" borderId="3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2" fontId="4" fillId="33" borderId="24" xfId="0" applyNumberFormat="1" applyFont="1" applyFill="1" applyBorder="1" applyAlignment="1" applyProtection="1">
      <alignment/>
      <protection/>
    </xf>
    <xf numFmtId="2" fontId="4" fillId="33" borderId="20" xfId="0" applyNumberFormat="1" applyFont="1" applyFill="1" applyBorder="1" applyAlignment="1" applyProtection="1">
      <alignment/>
      <protection/>
    </xf>
    <xf numFmtId="2" fontId="4" fillId="33" borderId="13" xfId="0" applyNumberFormat="1" applyFont="1" applyFill="1" applyBorder="1" applyAlignment="1" applyProtection="1">
      <alignment/>
      <protection/>
    </xf>
    <xf numFmtId="2" fontId="4" fillId="33" borderId="14" xfId="0" applyNumberFormat="1" applyFont="1" applyFill="1" applyBorder="1" applyAlignment="1" applyProtection="1">
      <alignment/>
      <protection/>
    </xf>
    <xf numFmtId="2" fontId="4" fillId="33" borderId="25" xfId="0" applyNumberFormat="1" applyFont="1" applyFill="1" applyBorder="1" applyAlignment="1" applyProtection="1">
      <alignment/>
      <protection/>
    </xf>
    <xf numFmtId="2" fontId="4" fillId="33" borderId="23" xfId="0" applyNumberFormat="1" applyFont="1" applyFill="1" applyBorder="1" applyAlignment="1" applyProtection="1">
      <alignment/>
      <protection/>
    </xf>
    <xf numFmtId="2" fontId="4" fillId="33" borderId="28" xfId="0" applyNumberFormat="1" applyFont="1" applyFill="1" applyBorder="1" applyAlignment="1" applyProtection="1">
      <alignment/>
      <protection/>
    </xf>
    <xf numFmtId="2" fontId="4" fillId="33" borderId="22" xfId="0" applyNumberFormat="1" applyFont="1" applyFill="1" applyBorder="1" applyAlignment="1" applyProtection="1">
      <alignment/>
      <protection/>
    </xf>
    <xf numFmtId="2" fontId="4" fillId="33" borderId="30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33" borderId="55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66675</xdr:rowOff>
    </xdr:from>
    <xdr:to>
      <xdr:col>10</xdr:col>
      <xdr:colOff>438150</xdr:colOff>
      <xdr:row>41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10077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60" zoomScalePageLayoutView="0" workbookViewId="0" topLeftCell="A1">
      <selection activeCell="S60" sqref="A33:S60"/>
    </sheetView>
  </sheetViews>
  <sheetFormatPr defaultColWidth="9.140625" defaultRowHeight="12.75"/>
  <cols>
    <col min="1" max="1" width="34.00390625" style="2" customWidth="1"/>
    <col min="2" max="3" width="12.8515625" style="2" customWidth="1"/>
    <col min="4" max="5" width="14.140625" style="56" customWidth="1"/>
    <col min="6" max="6" width="16.140625" style="56" customWidth="1"/>
    <col min="7" max="7" width="13.00390625" style="56" customWidth="1"/>
    <col min="8" max="9" width="9.140625" style="2" customWidth="1"/>
    <col min="10" max="11" width="9.140625" style="56" customWidth="1"/>
    <col min="12" max="16384" width="9.140625" style="2" customWidth="1"/>
  </cols>
  <sheetData>
    <row r="1" spans="1:16" ht="12.75">
      <c r="A1" s="3"/>
      <c r="B1" s="3"/>
      <c r="C1" s="3"/>
      <c r="F1" s="75"/>
      <c r="H1" s="3"/>
      <c r="J1" s="75"/>
      <c r="K1" s="81"/>
      <c r="L1" s="3"/>
      <c r="M1" s="3"/>
      <c r="P1" s="3"/>
    </row>
    <row r="2" spans="1:16" ht="12.75">
      <c r="A2" s="3"/>
      <c r="B2" s="3"/>
      <c r="C2" s="3"/>
      <c r="F2" s="75"/>
      <c r="H2" s="3"/>
      <c r="J2" s="75"/>
      <c r="L2" s="3"/>
      <c r="M2" s="3"/>
      <c r="P2" s="3"/>
    </row>
    <row r="3" spans="1:16" ht="12.75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 t="s">
        <v>16</v>
      </c>
      <c r="K3" s="97"/>
      <c r="L3" s="97"/>
      <c r="M3" s="97"/>
      <c r="P3" s="3"/>
    </row>
    <row r="4" spans="1:16" ht="12.7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 t="s">
        <v>19</v>
      </c>
      <c r="K4" s="102"/>
      <c r="L4" s="102"/>
      <c r="M4" s="102"/>
      <c r="P4" s="3"/>
    </row>
    <row r="5" spans="1:16" ht="12.75">
      <c r="A5" s="3"/>
      <c r="J5" s="102" t="s">
        <v>0</v>
      </c>
      <c r="K5" s="102"/>
      <c r="L5" s="102"/>
      <c r="M5" s="102"/>
      <c r="P5" s="3"/>
    </row>
    <row r="6" spans="1:16" ht="12.75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 t="s">
        <v>6</v>
      </c>
      <c r="K6" s="102"/>
      <c r="L6" s="102"/>
      <c r="M6" s="102"/>
      <c r="P6" s="3"/>
    </row>
    <row r="7" spans="1:16" ht="12.75">
      <c r="A7" s="3"/>
      <c r="P7" s="3"/>
    </row>
    <row r="8" spans="1:16" ht="42.75" customHeight="1">
      <c r="A8" s="104" t="s">
        <v>22</v>
      </c>
      <c r="B8" s="101" t="s">
        <v>15</v>
      </c>
      <c r="C8" s="101"/>
      <c r="D8" s="101"/>
      <c r="E8" s="101"/>
      <c r="F8" s="101"/>
      <c r="G8" s="112"/>
      <c r="H8" s="101" t="s">
        <v>17</v>
      </c>
      <c r="I8" s="101"/>
      <c r="J8" s="101"/>
      <c r="K8" s="101"/>
      <c r="L8" s="101"/>
      <c r="M8" s="101"/>
      <c r="P8" s="3"/>
    </row>
    <row r="9" spans="1:16" ht="12.75">
      <c r="A9" s="104"/>
      <c r="B9" s="106" t="s">
        <v>2</v>
      </c>
      <c r="C9" s="107"/>
      <c r="D9" s="111" t="s">
        <v>12</v>
      </c>
      <c r="E9" s="111"/>
      <c r="F9" s="108" t="s">
        <v>21</v>
      </c>
      <c r="G9" s="109"/>
      <c r="H9" s="110" t="s">
        <v>2</v>
      </c>
      <c r="I9" s="110"/>
      <c r="J9" s="103" t="s">
        <v>12</v>
      </c>
      <c r="K9" s="103"/>
      <c r="L9" s="99" t="s">
        <v>21</v>
      </c>
      <c r="M9" s="100"/>
      <c r="P9" s="3"/>
    </row>
    <row r="10" spans="1:16" ht="38.25">
      <c r="A10" s="105"/>
      <c r="B10" s="4" t="s">
        <v>1</v>
      </c>
      <c r="C10" s="5" t="s">
        <v>5</v>
      </c>
      <c r="D10" s="57" t="s">
        <v>1</v>
      </c>
      <c r="E10" s="58" t="s">
        <v>5</v>
      </c>
      <c r="F10" s="57" t="s">
        <v>1</v>
      </c>
      <c r="G10" s="76" t="s">
        <v>5</v>
      </c>
      <c r="H10" s="6" t="s">
        <v>1</v>
      </c>
      <c r="I10" s="7" t="s">
        <v>8</v>
      </c>
      <c r="J10" s="82" t="s">
        <v>1</v>
      </c>
      <c r="K10" s="82" t="s">
        <v>8</v>
      </c>
      <c r="L10" s="8" t="s">
        <v>1</v>
      </c>
      <c r="M10" s="9" t="s">
        <v>8</v>
      </c>
      <c r="P10" s="3"/>
    </row>
    <row r="11" spans="1:16" ht="12.75">
      <c r="A11" s="10" t="s">
        <v>18</v>
      </c>
      <c r="B11" s="12">
        <v>1</v>
      </c>
      <c r="C11" s="12">
        <v>2</v>
      </c>
      <c r="D11" s="59">
        <v>3</v>
      </c>
      <c r="E11" s="59">
        <v>4</v>
      </c>
      <c r="F11" s="59">
        <v>5</v>
      </c>
      <c r="G11" s="59">
        <v>6</v>
      </c>
      <c r="H11" s="11">
        <v>7</v>
      </c>
      <c r="I11" s="11">
        <v>8</v>
      </c>
      <c r="J11" s="83">
        <v>9</v>
      </c>
      <c r="K11" s="83">
        <v>10</v>
      </c>
      <c r="L11" s="11">
        <v>11</v>
      </c>
      <c r="M11" s="12">
        <v>12</v>
      </c>
      <c r="P11" s="3"/>
    </row>
    <row r="12" spans="1:16" ht="12.75">
      <c r="A12" s="35" t="s">
        <v>10</v>
      </c>
      <c r="B12" s="42"/>
      <c r="C12" s="43"/>
      <c r="D12" s="60"/>
      <c r="E12" s="61"/>
      <c r="F12" s="61"/>
      <c r="G12" s="61"/>
      <c r="H12" s="36"/>
      <c r="I12" s="13"/>
      <c r="J12" s="84"/>
      <c r="K12" s="84"/>
      <c r="L12" s="14"/>
      <c r="M12" s="15"/>
      <c r="P12" s="3"/>
    </row>
    <row r="13" spans="1:16" ht="12.75">
      <c r="A13" s="16" t="s">
        <v>13</v>
      </c>
      <c r="B13" s="44">
        <f>(342136481.22+1156360.22)/1000</f>
        <v>343293</v>
      </c>
      <c r="C13" s="45">
        <f>(838046080.28+0)/1000</f>
        <v>838046</v>
      </c>
      <c r="D13" s="62">
        <f>(290157899.77+1133060.02)/1000</f>
        <v>291291</v>
      </c>
      <c r="E13" s="63">
        <f>(850822824.43+0)/1000</f>
        <v>850823</v>
      </c>
      <c r="F13" s="79">
        <f>(290439505.19+812030.05+1145.97)/1000</f>
        <v>291253</v>
      </c>
      <c r="G13" s="63">
        <f>(658529711.82+0)/1000</f>
        <v>658530</v>
      </c>
      <c r="H13" s="37">
        <v>0</v>
      </c>
      <c r="I13" s="25">
        <v>0</v>
      </c>
      <c r="J13" s="85">
        <v>0</v>
      </c>
      <c r="K13" s="86">
        <v>0</v>
      </c>
      <c r="L13" s="25">
        <v>0</v>
      </c>
      <c r="M13" s="28">
        <v>0</v>
      </c>
      <c r="P13" s="3"/>
    </row>
    <row r="14" spans="1:16" ht="12.75">
      <c r="A14" s="16" t="s">
        <v>7</v>
      </c>
      <c r="B14" s="46">
        <f>(1585017907.24+0)/1000</f>
        <v>1585018</v>
      </c>
      <c r="C14" s="47">
        <f>(1428736072.66+0)/1000</f>
        <v>1428736</v>
      </c>
      <c r="D14" s="64">
        <f>(1500199576.7+0)/1000</f>
        <v>1500200</v>
      </c>
      <c r="E14" s="65">
        <f>(1455558519.87+0)/1000</f>
        <v>1455559</v>
      </c>
      <c r="F14" s="64">
        <f>(1389045960.1+0)/1000</f>
        <v>1389046</v>
      </c>
      <c r="G14" s="65">
        <f>(1181722574.66+0)/1000</f>
        <v>1181723</v>
      </c>
      <c r="H14" s="37">
        <v>0</v>
      </c>
      <c r="I14" s="25">
        <v>0</v>
      </c>
      <c r="J14" s="85">
        <v>0</v>
      </c>
      <c r="K14" s="86">
        <v>0</v>
      </c>
      <c r="L14" s="25">
        <v>0</v>
      </c>
      <c r="M14" s="28">
        <v>0</v>
      </c>
      <c r="P14" s="95"/>
    </row>
    <row r="15" spans="1:16" ht="12.75">
      <c r="A15" s="16" t="s">
        <v>3</v>
      </c>
      <c r="B15" s="48">
        <f>2999848.65/1000</f>
        <v>3000</v>
      </c>
      <c r="C15" s="45">
        <f>3545728.87/1000</f>
        <v>3546</v>
      </c>
      <c r="D15" s="66">
        <f>0/1000</f>
        <v>0</v>
      </c>
      <c r="E15" s="63">
        <f>2552371.63/1000</f>
        <v>2552</v>
      </c>
      <c r="F15" s="66">
        <f>0/1000</f>
        <v>0</v>
      </c>
      <c r="G15" s="63">
        <f>4598493.42/1000</f>
        <v>4598</v>
      </c>
      <c r="H15" s="37">
        <v>0</v>
      </c>
      <c r="I15" s="25">
        <v>0</v>
      </c>
      <c r="J15" s="85">
        <v>0</v>
      </c>
      <c r="K15" s="86">
        <v>0</v>
      </c>
      <c r="L15" s="25">
        <v>0</v>
      </c>
      <c r="M15" s="28">
        <v>0</v>
      </c>
      <c r="P15" s="95"/>
    </row>
    <row r="16" spans="1:16" ht="12.75">
      <c r="A16" s="21" t="s">
        <v>23</v>
      </c>
      <c r="B16" s="46"/>
      <c r="C16" s="49"/>
      <c r="D16" s="64"/>
      <c r="E16" s="67"/>
      <c r="F16" s="64"/>
      <c r="G16" s="67"/>
      <c r="H16" s="38"/>
      <c r="I16" s="26"/>
      <c r="J16" s="87"/>
      <c r="K16" s="88"/>
      <c r="L16" s="26"/>
      <c r="M16" s="29"/>
      <c r="P16" s="95"/>
    </row>
    <row r="17" spans="1:16" ht="12.75">
      <c r="A17" s="16" t="s">
        <v>13</v>
      </c>
      <c r="B17" s="48">
        <f>(914082643.93+0)/1000</f>
        <v>914083</v>
      </c>
      <c r="C17" s="48">
        <f>(12826600.4+0)/1000</f>
        <v>12827</v>
      </c>
      <c r="D17" s="66">
        <f>(905701944.93+0)/1000</f>
        <v>905702</v>
      </c>
      <c r="E17" s="66">
        <f>(12866255.2+0)/1000</f>
        <v>12866</v>
      </c>
      <c r="F17" s="66">
        <f>(767441209.62+431351.82)/1000</f>
        <v>767873</v>
      </c>
      <c r="G17" s="66">
        <f>(12413815.56+0)/1000</f>
        <v>12414</v>
      </c>
      <c r="H17" s="37">
        <v>2.17</v>
      </c>
      <c r="I17" s="25">
        <v>2</v>
      </c>
      <c r="J17" s="85">
        <v>2.16</v>
      </c>
      <c r="K17" s="86">
        <v>2</v>
      </c>
      <c r="L17" s="25">
        <v>2.08</v>
      </c>
      <c r="M17" s="28">
        <v>2</v>
      </c>
      <c r="P17" s="3"/>
    </row>
    <row r="18" spans="1:16" ht="12.75">
      <c r="A18" s="16" t="s">
        <v>7</v>
      </c>
      <c r="B18" s="46">
        <f>(211678130.81+0)/1000</f>
        <v>211678</v>
      </c>
      <c r="C18" s="50">
        <f>(111580913.53+0)/1000</f>
        <v>111581</v>
      </c>
      <c r="D18" s="64">
        <f>(174372467.91+0)/1000</f>
        <v>174372</v>
      </c>
      <c r="E18" s="68">
        <f>(99025515.28+0)/1000</f>
        <v>99026</v>
      </c>
      <c r="F18" s="64">
        <f>(205883961.4+0)/1000</f>
        <v>205884</v>
      </c>
      <c r="G18" s="68">
        <f>(53490568.67+0)/1000</f>
        <v>53491</v>
      </c>
      <c r="H18" s="37">
        <v>1.41</v>
      </c>
      <c r="I18" s="25">
        <v>0.89</v>
      </c>
      <c r="J18" s="85">
        <v>1.56</v>
      </c>
      <c r="K18" s="86">
        <v>0.9</v>
      </c>
      <c r="L18" s="27">
        <v>1.46</v>
      </c>
      <c r="M18" s="28">
        <v>0.48</v>
      </c>
      <c r="P18" s="3"/>
    </row>
    <row r="19" spans="1:16" ht="12.75">
      <c r="A19" s="16" t="s">
        <v>3</v>
      </c>
      <c r="B19" s="48">
        <f aca="true" t="shared" si="0" ref="B19:G19">0/1000</f>
        <v>0</v>
      </c>
      <c r="C19" s="45">
        <f t="shared" si="0"/>
        <v>0</v>
      </c>
      <c r="D19" s="66">
        <f t="shared" si="0"/>
        <v>0</v>
      </c>
      <c r="E19" s="63">
        <f t="shared" si="0"/>
        <v>0</v>
      </c>
      <c r="F19" s="66">
        <f t="shared" si="0"/>
        <v>0</v>
      </c>
      <c r="G19" s="63">
        <f t="shared" si="0"/>
        <v>0</v>
      </c>
      <c r="H19" s="37">
        <v>0</v>
      </c>
      <c r="I19" s="25">
        <v>0</v>
      </c>
      <c r="J19" s="85">
        <v>0</v>
      </c>
      <c r="K19" s="86">
        <v>0</v>
      </c>
      <c r="L19" s="25">
        <v>0</v>
      </c>
      <c r="M19" s="28">
        <v>0</v>
      </c>
      <c r="P19" s="3"/>
    </row>
    <row r="20" spans="1:16" ht="12.75">
      <c r="A20" s="21" t="s">
        <v>11</v>
      </c>
      <c r="B20" s="46"/>
      <c r="C20" s="47"/>
      <c r="D20" s="64"/>
      <c r="E20" s="65"/>
      <c r="F20" s="64"/>
      <c r="G20" s="65"/>
      <c r="H20" s="38"/>
      <c r="I20" s="26"/>
      <c r="J20" s="87"/>
      <c r="K20" s="88"/>
      <c r="L20" s="26"/>
      <c r="M20" s="29"/>
      <c r="P20" s="95"/>
    </row>
    <row r="21" spans="1:16" ht="12.75">
      <c r="A21" s="16" t="s">
        <v>13</v>
      </c>
      <c r="B21" s="48">
        <f>(488911.5+31742.68+0)/1000</f>
        <v>521</v>
      </c>
      <c r="C21" s="45">
        <f>(188578.17+2074.65)/1000</f>
        <v>191</v>
      </c>
      <c r="D21" s="66">
        <f>(511777.5+16969.11)/1000</f>
        <v>529</v>
      </c>
      <c r="E21" s="63">
        <f>(191175.8+2148.58)/1000</f>
        <v>193</v>
      </c>
      <c r="F21" s="66">
        <f>(516777.5+14973.96)/1000</f>
        <v>532</v>
      </c>
      <c r="G21" s="63">
        <f>(248919.29+207773.02)/1000</f>
        <v>457</v>
      </c>
      <c r="H21" s="37">
        <v>0</v>
      </c>
      <c r="I21" s="25">
        <v>0</v>
      </c>
      <c r="J21" s="85">
        <v>0</v>
      </c>
      <c r="K21" s="86">
        <v>0</v>
      </c>
      <c r="L21" s="25">
        <v>0</v>
      </c>
      <c r="M21" s="28">
        <v>0</v>
      </c>
      <c r="P21" s="95"/>
    </row>
    <row r="22" spans="1:16" ht="12.75">
      <c r="A22" s="16" t="s">
        <v>7</v>
      </c>
      <c r="B22" s="46">
        <f>17558835.99/1000</f>
        <v>17559</v>
      </c>
      <c r="C22" s="49">
        <f>32241268.74/1000</f>
        <v>32241</v>
      </c>
      <c r="D22" s="64">
        <f>19495529.53/1000</f>
        <v>19496</v>
      </c>
      <c r="E22" s="67">
        <f>40723350.96/1000</f>
        <v>40723</v>
      </c>
      <c r="F22" s="64">
        <f>15573044.17/1000</f>
        <v>15573</v>
      </c>
      <c r="G22" s="67">
        <f>16625984.21/1000</f>
        <v>16626</v>
      </c>
      <c r="H22" s="37">
        <v>0</v>
      </c>
      <c r="I22" s="25">
        <v>0</v>
      </c>
      <c r="J22" s="85">
        <v>0</v>
      </c>
      <c r="K22" s="86">
        <v>0</v>
      </c>
      <c r="L22" s="25">
        <v>0</v>
      </c>
      <c r="M22" s="28">
        <v>0</v>
      </c>
      <c r="P22" s="3"/>
    </row>
    <row r="23" spans="1:16" ht="12.75">
      <c r="A23" s="16" t="s">
        <v>3</v>
      </c>
      <c r="B23" s="51">
        <f aca="true" t="shared" si="1" ref="B23:G23">0/1000</f>
        <v>0</v>
      </c>
      <c r="C23" s="47">
        <f t="shared" si="1"/>
        <v>0</v>
      </c>
      <c r="D23" s="69">
        <f t="shared" si="1"/>
        <v>0</v>
      </c>
      <c r="E23" s="65">
        <f t="shared" si="1"/>
        <v>0</v>
      </c>
      <c r="F23" s="69">
        <f t="shared" si="1"/>
        <v>0</v>
      </c>
      <c r="G23" s="65">
        <f t="shared" si="1"/>
        <v>0</v>
      </c>
      <c r="H23" s="37">
        <v>0</v>
      </c>
      <c r="I23" s="25">
        <v>0</v>
      </c>
      <c r="J23" s="85">
        <v>0</v>
      </c>
      <c r="K23" s="86">
        <v>0</v>
      </c>
      <c r="L23" s="25">
        <v>0</v>
      </c>
      <c r="M23" s="28">
        <v>0</v>
      </c>
      <c r="P23" s="3"/>
    </row>
    <row r="24" spans="1:16" ht="12.75">
      <c r="A24" s="22" t="s">
        <v>14</v>
      </c>
      <c r="B24" s="46"/>
      <c r="C24" s="52"/>
      <c r="D24" s="64"/>
      <c r="E24" s="70"/>
      <c r="F24" s="64"/>
      <c r="G24" s="70"/>
      <c r="H24" s="38"/>
      <c r="I24" s="26"/>
      <c r="J24" s="87"/>
      <c r="K24" s="88"/>
      <c r="L24" s="26"/>
      <c r="M24" s="29"/>
      <c r="P24" s="3"/>
    </row>
    <row r="25" spans="1:16" ht="12.75">
      <c r="A25" s="16" t="s">
        <v>13</v>
      </c>
      <c r="B25" s="48">
        <f>(3880357593.76+1057810167.09)/1000</f>
        <v>4938168</v>
      </c>
      <c r="C25" s="45">
        <f>(4066138995.11+979760678.599999)/1000</f>
        <v>5045900</v>
      </c>
      <c r="D25" s="66">
        <f>(3775065110.55+1170474796.98)/1000</f>
        <v>4945540</v>
      </c>
      <c r="E25" s="63">
        <f>(4096119086.97999+1034322098.71)/1000</f>
        <v>5130441</v>
      </c>
      <c r="F25" s="66">
        <f>(2830251265.36+2139253050.23001)/1000</f>
        <v>4969504</v>
      </c>
      <c r="G25" s="63">
        <f>(3580815779.86+1105589741.52)/1000</f>
        <v>4686406</v>
      </c>
      <c r="H25" s="37">
        <v>5.88</v>
      </c>
      <c r="I25" s="25">
        <v>1.56</v>
      </c>
      <c r="J25" s="85">
        <v>5.83</v>
      </c>
      <c r="K25" s="86">
        <v>1.54</v>
      </c>
      <c r="L25" s="25">
        <v>7.76</v>
      </c>
      <c r="M25" s="28">
        <v>2.22</v>
      </c>
      <c r="P25" s="3"/>
    </row>
    <row r="26" spans="1:16" ht="12.75">
      <c r="A26" s="23" t="s">
        <v>7</v>
      </c>
      <c r="B26" s="46">
        <f>427853703.58/1000</f>
        <v>427854</v>
      </c>
      <c r="C26" s="49">
        <f>679632443.38/1000</f>
        <v>679632</v>
      </c>
      <c r="D26" s="64">
        <f>476756694.87/1000</f>
        <v>476757</v>
      </c>
      <c r="E26" s="67">
        <f>702282522.2/1000</f>
        <v>702283</v>
      </c>
      <c r="F26" s="64">
        <f>466663289.42/1000</f>
        <v>466663</v>
      </c>
      <c r="G26" s="67">
        <f>691215383.47/1000</f>
        <v>691215</v>
      </c>
      <c r="H26" s="37">
        <v>6.23</v>
      </c>
      <c r="I26" s="25">
        <v>2.04</v>
      </c>
      <c r="J26" s="85">
        <v>5.6</v>
      </c>
      <c r="K26" s="86">
        <v>2.04</v>
      </c>
      <c r="L26" s="25">
        <v>7.15</v>
      </c>
      <c r="M26" s="28">
        <v>2.82</v>
      </c>
      <c r="P26" s="3"/>
    </row>
    <row r="27" spans="1:16" ht="12.75">
      <c r="A27" s="16" t="s">
        <v>3</v>
      </c>
      <c r="B27" s="48">
        <f aca="true" t="shared" si="2" ref="B27:G27">0/1000</f>
        <v>0</v>
      </c>
      <c r="C27" s="45">
        <f t="shared" si="2"/>
        <v>0</v>
      </c>
      <c r="D27" s="66">
        <f t="shared" si="2"/>
        <v>0</v>
      </c>
      <c r="E27" s="63">
        <f t="shared" si="2"/>
        <v>0</v>
      </c>
      <c r="F27" s="66">
        <f t="shared" si="2"/>
        <v>0</v>
      </c>
      <c r="G27" s="63">
        <f t="shared" si="2"/>
        <v>0</v>
      </c>
      <c r="H27" s="37">
        <v>0</v>
      </c>
      <c r="I27" s="25">
        <v>0</v>
      </c>
      <c r="J27" s="85">
        <v>0</v>
      </c>
      <c r="K27" s="86">
        <v>0</v>
      </c>
      <c r="L27" s="25">
        <v>0</v>
      </c>
      <c r="M27" s="28">
        <v>0</v>
      </c>
      <c r="P27" s="3"/>
    </row>
    <row r="28" spans="1:16" ht="12.75">
      <c r="A28" s="21" t="s">
        <v>20</v>
      </c>
      <c r="B28" s="46"/>
      <c r="C28" s="52"/>
      <c r="D28" s="71"/>
      <c r="E28" s="70"/>
      <c r="F28" s="70"/>
      <c r="G28" s="70"/>
      <c r="H28" s="39"/>
      <c r="I28" s="27"/>
      <c r="J28" s="89"/>
      <c r="K28" s="90"/>
      <c r="L28" s="27"/>
      <c r="M28" s="29"/>
      <c r="P28" s="3"/>
    </row>
    <row r="29" spans="1:16" ht="12.75">
      <c r="A29" s="16" t="s">
        <v>13</v>
      </c>
      <c r="B29" s="48">
        <f aca="true" t="shared" si="3" ref="B29:G31">B13+B17+B21+B25</f>
        <v>6196065</v>
      </c>
      <c r="C29" s="45">
        <f t="shared" si="3"/>
        <v>5896964</v>
      </c>
      <c r="D29" s="63">
        <f t="shared" si="3"/>
        <v>6143062</v>
      </c>
      <c r="E29" s="63">
        <f t="shared" si="3"/>
        <v>5994323</v>
      </c>
      <c r="F29" s="80">
        <f t="shared" si="3"/>
        <v>6029162</v>
      </c>
      <c r="G29" s="63">
        <f t="shared" si="3"/>
        <v>5357807</v>
      </c>
      <c r="H29" s="37">
        <f aca="true" t="shared" si="4" ref="H29:M31">IF(B29=0,0,(B13*H13+B17*H17+B21*H21+B25*H25)/B29)</f>
        <v>5.01</v>
      </c>
      <c r="I29" s="25">
        <f t="shared" si="4"/>
        <v>1.34</v>
      </c>
      <c r="J29" s="85">
        <f t="shared" si="4"/>
        <v>5.01</v>
      </c>
      <c r="K29" s="86">
        <f t="shared" si="4"/>
        <v>1.32</v>
      </c>
      <c r="L29" s="25">
        <f t="shared" si="4"/>
        <v>6.66</v>
      </c>
      <c r="M29" s="28">
        <f t="shared" si="4"/>
        <v>1.95</v>
      </c>
      <c r="P29" s="3"/>
    </row>
    <row r="30" spans="1:16" ht="12.75">
      <c r="A30" s="16" t="s">
        <v>7</v>
      </c>
      <c r="B30" s="46">
        <f t="shared" si="3"/>
        <v>2242109</v>
      </c>
      <c r="C30" s="53">
        <f t="shared" si="3"/>
        <v>2252190</v>
      </c>
      <c r="D30" s="72">
        <f t="shared" si="3"/>
        <v>2170825</v>
      </c>
      <c r="E30" s="72">
        <f t="shared" si="3"/>
        <v>2297591</v>
      </c>
      <c r="F30" s="72">
        <f t="shared" si="3"/>
        <v>2077166</v>
      </c>
      <c r="G30" s="72">
        <f t="shared" si="3"/>
        <v>1943055</v>
      </c>
      <c r="H30" s="40">
        <f t="shared" si="4"/>
        <v>1.32</v>
      </c>
      <c r="I30" s="31">
        <f t="shared" si="4"/>
        <v>0.66</v>
      </c>
      <c r="J30" s="91">
        <f t="shared" si="4"/>
        <v>1.36</v>
      </c>
      <c r="K30" s="92">
        <f t="shared" si="4"/>
        <v>0.66</v>
      </c>
      <c r="L30" s="31">
        <f t="shared" si="4"/>
        <v>1.75</v>
      </c>
      <c r="M30" s="32">
        <f t="shared" si="4"/>
        <v>1.02</v>
      </c>
      <c r="P30" s="3"/>
    </row>
    <row r="31" spans="1:16" ht="12.75">
      <c r="A31" s="17" t="s">
        <v>3</v>
      </c>
      <c r="B31" s="54">
        <f t="shared" si="3"/>
        <v>3000</v>
      </c>
      <c r="C31" s="55">
        <f t="shared" si="3"/>
        <v>3546</v>
      </c>
      <c r="D31" s="73">
        <f t="shared" si="3"/>
        <v>0</v>
      </c>
      <c r="E31" s="74">
        <f t="shared" si="3"/>
        <v>2552</v>
      </c>
      <c r="F31" s="77">
        <f t="shared" si="3"/>
        <v>0</v>
      </c>
      <c r="G31" s="78">
        <f t="shared" si="3"/>
        <v>4598</v>
      </c>
      <c r="H31" s="41">
        <f t="shared" si="4"/>
        <v>0</v>
      </c>
      <c r="I31" s="33">
        <f t="shared" si="4"/>
        <v>0</v>
      </c>
      <c r="J31" s="93">
        <f t="shared" si="4"/>
        <v>0</v>
      </c>
      <c r="K31" s="94">
        <f t="shared" si="4"/>
        <v>0</v>
      </c>
      <c r="L31" s="33">
        <f t="shared" si="4"/>
        <v>0</v>
      </c>
      <c r="M31" s="34">
        <f t="shared" si="4"/>
        <v>0</v>
      </c>
      <c r="P31" s="3"/>
    </row>
    <row r="32" spans="1:16" ht="12.75">
      <c r="A32" s="3"/>
      <c r="C32" s="18"/>
      <c r="P32" s="3"/>
    </row>
    <row r="33" spans="1:16" ht="12.75">
      <c r="A33" s="19"/>
      <c r="P33" s="3"/>
    </row>
    <row r="34" spans="1:16" ht="23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P34" s="3"/>
    </row>
    <row r="35" spans="1:16" ht="12.75">
      <c r="A35" s="19"/>
      <c r="P35" s="3"/>
    </row>
    <row r="36" spans="1:16" ht="12.75">
      <c r="A36" s="19"/>
      <c r="P36" s="3"/>
    </row>
    <row r="37" spans="1:16" ht="12.75">
      <c r="A37" s="3"/>
      <c r="P37" s="3"/>
    </row>
    <row r="38" spans="1:16" ht="12.75">
      <c r="A38" s="3"/>
      <c r="P38" s="3"/>
    </row>
    <row r="39" spans="1:16" ht="12.75">
      <c r="A39" s="3"/>
      <c r="P39" s="3"/>
    </row>
    <row r="40" spans="1:16" ht="12.75">
      <c r="A40" s="3"/>
      <c r="P40" s="3"/>
    </row>
    <row r="41" spans="1:16" ht="12.75">
      <c r="A41" s="3"/>
      <c r="P41" s="3"/>
    </row>
    <row r="42" spans="1:16" ht="12.75">
      <c r="A42" s="3"/>
      <c r="B42" s="96"/>
      <c r="P42" s="3"/>
    </row>
    <row r="43" spans="1:16" ht="12.75">
      <c r="A43" s="3"/>
      <c r="P43" s="3"/>
    </row>
    <row r="44" spans="1:16" ht="12.75">
      <c r="A44" s="3"/>
      <c r="P44" s="3"/>
    </row>
  </sheetData>
  <sheetProtection/>
  <mergeCells count="17">
    <mergeCell ref="J9:K9"/>
    <mergeCell ref="A8:A10"/>
    <mergeCell ref="B9:C9"/>
    <mergeCell ref="F9:G9"/>
    <mergeCell ref="H9:I9"/>
    <mergeCell ref="D9:E9"/>
    <mergeCell ref="B8:G8"/>
    <mergeCell ref="A3:I3"/>
    <mergeCell ref="J3:M3"/>
    <mergeCell ref="A34:M34"/>
    <mergeCell ref="L9:M9"/>
    <mergeCell ref="H8:M8"/>
    <mergeCell ref="A4:I4"/>
    <mergeCell ref="J4:M4"/>
    <mergeCell ref="J5:M5"/>
    <mergeCell ref="J6:M6"/>
    <mergeCell ref="A6:I6"/>
  </mergeCells>
  <printOptions/>
  <pageMargins left="0" right="0" top="0" bottom="0" header="0.5118110236220472" footer="0.5118110236220472"/>
  <pageSetup horizontalDpi="600" verticalDpi="600" orientation="landscape" paperSize="9" scale="8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0"/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7" ht="12.75">
      <c r="A13" s="30">
        <v>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658529712</v>
      </c>
    </row>
    <row r="14" spans="1:7" ht="12.75">
      <c r="A14" s="30">
        <v>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1181722575</v>
      </c>
    </row>
    <row r="15" spans="1:7" ht="12.75">
      <c r="A15" s="30">
        <v>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4598493</v>
      </c>
    </row>
    <row r="16" spans="1:7" ht="12.75">
      <c r="A16" s="30"/>
      <c r="B16" s="30"/>
      <c r="C16" s="30"/>
      <c r="D16" s="30"/>
      <c r="E16" s="30"/>
      <c r="F16" s="30"/>
      <c r="G16" s="30"/>
    </row>
    <row r="17" spans="1:7" s="24" customFormat="1" ht="12.75">
      <c r="A17" s="30">
        <v>1986126927</v>
      </c>
      <c r="B17" s="30">
        <v>25653201</v>
      </c>
      <c r="C17" s="30">
        <v>1959835696</v>
      </c>
      <c r="D17" s="30">
        <v>25732510</v>
      </c>
      <c r="E17" s="30">
        <v>1596722290</v>
      </c>
      <c r="F17" s="30">
        <v>24827631</v>
      </c>
      <c r="G17" s="30">
        <v>12413816</v>
      </c>
    </row>
    <row r="18" spans="1:7" ht="12.75">
      <c r="A18" s="30">
        <v>298322521</v>
      </c>
      <c r="B18" s="30">
        <v>98984982</v>
      </c>
      <c r="C18" s="30">
        <v>271605612</v>
      </c>
      <c r="D18" s="30">
        <v>89525703</v>
      </c>
      <c r="E18" s="30">
        <v>300533582</v>
      </c>
      <c r="F18" s="30">
        <v>25906843</v>
      </c>
      <c r="G18" s="30">
        <v>53490569</v>
      </c>
    </row>
    <row r="19" spans="1:7" ht="12.75">
      <c r="A19" s="30">
        <v>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ht="12.75">
      <c r="A20" s="30"/>
      <c r="B20" s="30"/>
      <c r="C20" s="30"/>
      <c r="D20" s="30"/>
      <c r="E20" s="30"/>
      <c r="F20" s="30"/>
      <c r="G20" s="30"/>
    </row>
    <row r="21" spans="1:7" ht="12.75">
      <c r="A21" s="30">
        <v>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456692</v>
      </c>
    </row>
    <row r="22" spans="1:7" ht="12.75">
      <c r="A22" s="30">
        <v>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16625984</v>
      </c>
    </row>
    <row r="23" spans="1:7" ht="12.75">
      <c r="A23" s="30">
        <v>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12.75">
      <c r="A24" s="30"/>
      <c r="B24" s="30"/>
      <c r="C24" s="30"/>
      <c r="D24" s="30"/>
      <c r="E24" s="30"/>
      <c r="F24" s="30"/>
      <c r="G24" s="30"/>
    </row>
    <row r="25" spans="1:7" s="24" customFormat="1" ht="12.75">
      <c r="A25" s="30">
        <v>29025740679</v>
      </c>
      <c r="B25" s="30">
        <v>7886897461</v>
      </c>
      <c r="C25" s="30">
        <v>28827083991</v>
      </c>
      <c r="D25" s="30">
        <v>7924448402</v>
      </c>
      <c r="E25" s="30">
        <v>38582763956</v>
      </c>
      <c r="F25" s="30">
        <v>10409897121</v>
      </c>
      <c r="G25" s="30">
        <v>4686405522</v>
      </c>
    </row>
    <row r="26" spans="1:7" ht="12.75">
      <c r="A26" s="30">
        <v>2666576285</v>
      </c>
      <c r="B26" s="30">
        <v>1387891654</v>
      </c>
      <c r="C26" s="30">
        <v>2669418898</v>
      </c>
      <c r="D26" s="30">
        <v>1432528841</v>
      </c>
      <c r="E26" s="30">
        <v>3337870201</v>
      </c>
      <c r="F26" s="30">
        <v>1950596517</v>
      </c>
      <c r="G26" s="30">
        <v>691215383</v>
      </c>
    </row>
    <row r="27" spans="1:7" ht="12.75">
      <c r="A27" s="30">
        <v>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spans="1:3" ht="12.75">
      <c r="A44" s="20"/>
      <c r="B44">
        <v>0</v>
      </c>
      <c r="C44">
        <v>520654.18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2017-10-20T11:15:06Z</cp:lastPrinted>
  <dcterms:modified xsi:type="dcterms:W3CDTF">2017-10-24T07:10:45Z</dcterms:modified>
  <cp:category/>
  <cp:version/>
  <cp:contentType/>
  <cp:contentStatus/>
</cp:coreProperties>
</file>