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Anexa 3" sheetId="1" r:id="rId1"/>
  </sheets>
  <definedNames>
    <definedName name="_xlnm.Print_Area" localSheetId="0">'Anexa 3'!$A$2:$M$43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<sst xmlns="http://schemas.openxmlformats.org/spreadsheetml/2006/main" count="49" uniqueCount="25">
  <si>
    <t>acceptate in MDL</t>
  </si>
  <si>
    <t>lunii gestionare</t>
  </si>
  <si>
    <t>- depozitele bancilor</t>
  </si>
  <si>
    <t>Informatia privind depozitele</t>
  </si>
  <si>
    <t>acceptate in valuta straina **</t>
  </si>
  <si>
    <t>la situatia   31.03.2017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</si>
  <si>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</si>
  <si>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</si>
  <si>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</si>
  <si>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</si>
  <si>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</si>
  <si>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</si>
  <si>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</si>
  <si>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</si>
  <si>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</si>
  <si>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</si>
  <si>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</si>
  <si>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</si>
  <si>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anului precedent celui gestionar</t>
  </si>
  <si>
    <t>Tipul de depozit</t>
  </si>
  <si>
    <t>Depozite la vedere cu dobanda:</t>
  </si>
  <si>
    <t>Anexa 3</t>
  </si>
  <si>
    <t>la Regulamentul cu privire la dezvaluirea</t>
  </si>
  <si>
    <t>de catre bancile din Republica Moldova</t>
  </si>
  <si>
    <t>a informatiei aferente activitatilor lor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</si>
</sst>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32</xdr:row>
      <xdr:rowOff>0</xdr:rowOff>
    </xdr:from>
    <xdr:to>
      <xdr:col>10</xdr:col>
      <xdr:colOff>581025</xdr:colOff>
      <xdr:row>46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886450"/>
          <a:ext cx="10058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0">
      <selection activeCell="M51" sqref="A33:M51"/>
    </sheetView>
  </sheetViews>
  <sheetFormatPr defaultColWidth="9.140625" defaultRowHeight="12.75"/>
  <cols>
    <col min="1" max="1" width="32.14062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6" ht="12.75">
      <c r="A1" s="2"/>
      <c r="B1" s="2"/>
      <c r="C1" s="2"/>
      <c r="F1" s="2"/>
      <c r="H1" s="2"/>
      <c r="J1" s="2"/>
      <c r="K1" s="25"/>
      <c r="L1" s="2"/>
      <c r="M1" s="2"/>
      <c r="P1" s="2"/>
    </row>
    <row r="2" spans="1:16" ht="12.75">
      <c r="A2" s="2"/>
      <c r="B2" s="2"/>
      <c r="C2" s="2"/>
      <c r="F2" s="2"/>
      <c r="H2" s="2"/>
      <c r="J2" s="2"/>
      <c r="L2" s="2"/>
      <c r="M2" s="44" t="s">
        <v>21</v>
      </c>
      <c r="P2" s="2"/>
    </row>
    <row r="3" spans="1:16" ht="12.75">
      <c r="A3" s="76" t="s">
        <v>3</v>
      </c>
      <c r="B3" s="76"/>
      <c r="C3" s="76"/>
      <c r="D3" s="76"/>
      <c r="E3" s="76"/>
      <c r="F3" s="76"/>
      <c r="G3" s="76"/>
      <c r="H3" s="43"/>
      <c r="I3" s="43"/>
      <c r="J3" s="88" t="s">
        <v>22</v>
      </c>
      <c r="K3" s="88"/>
      <c r="L3" s="88"/>
      <c r="M3" s="88"/>
      <c r="P3" s="2"/>
    </row>
    <row r="4" spans="1:16" ht="12.75">
      <c r="A4" s="76" t="s">
        <v>8</v>
      </c>
      <c r="B4" s="76"/>
      <c r="C4" s="76"/>
      <c r="D4" s="76"/>
      <c r="E4" s="76"/>
      <c r="F4" s="76"/>
      <c r="G4" s="76"/>
      <c r="H4" s="43"/>
      <c r="I4" s="43"/>
      <c r="J4" s="88" t="s">
        <v>23</v>
      </c>
      <c r="K4" s="88"/>
      <c r="L4" s="88"/>
      <c r="M4" s="88"/>
      <c r="P4" s="2"/>
    </row>
    <row r="5" spans="1:16" ht="12.75">
      <c r="A5" s="2"/>
      <c r="J5" s="88" t="s">
        <v>24</v>
      </c>
      <c r="K5" s="88"/>
      <c r="L5" s="88"/>
      <c r="M5" s="88"/>
      <c r="P5" s="2"/>
    </row>
    <row r="6" spans="1:16" ht="12.75">
      <c r="A6" s="76" t="s">
        <v>5</v>
      </c>
      <c r="B6" s="76"/>
      <c r="C6" s="76"/>
      <c r="D6" s="76"/>
      <c r="E6" s="76"/>
      <c r="F6" s="76"/>
      <c r="G6" s="76"/>
      <c r="H6" s="43"/>
      <c r="I6" s="43"/>
      <c r="J6" s="43"/>
      <c r="K6" s="43"/>
      <c r="L6" s="43"/>
      <c r="M6" s="43"/>
      <c r="P6" s="2"/>
    </row>
    <row r="7" spans="1:16" ht="12.75">
      <c r="A7" s="2"/>
      <c r="P7" s="2"/>
    </row>
    <row r="8" spans="1:16" ht="42.75" customHeight="1">
      <c r="A8" s="78" t="s">
        <v>19</v>
      </c>
      <c r="B8" s="86" t="s">
        <v>14</v>
      </c>
      <c r="C8" s="86"/>
      <c r="D8" s="86"/>
      <c r="E8" s="86"/>
      <c r="F8" s="86"/>
      <c r="G8" s="87"/>
      <c r="H8" s="86" t="s">
        <v>15</v>
      </c>
      <c r="I8" s="86"/>
      <c r="J8" s="86"/>
      <c r="K8" s="86"/>
      <c r="L8" s="86"/>
      <c r="M8" s="86"/>
      <c r="P8" s="2"/>
    </row>
    <row r="9" spans="1:16" ht="12.75">
      <c r="A9" s="78"/>
      <c r="B9" s="80" t="s">
        <v>1</v>
      </c>
      <c r="C9" s="81"/>
      <c r="D9" s="85" t="s">
        <v>11</v>
      </c>
      <c r="E9" s="85"/>
      <c r="F9" s="82" t="s">
        <v>18</v>
      </c>
      <c r="G9" s="83"/>
      <c r="H9" s="84" t="s">
        <v>1</v>
      </c>
      <c r="I9" s="84"/>
      <c r="J9" s="77" t="s">
        <v>11</v>
      </c>
      <c r="K9" s="77"/>
      <c r="L9" s="89" t="s">
        <v>18</v>
      </c>
      <c r="M9" s="90"/>
      <c r="P9" s="2"/>
    </row>
    <row r="10" spans="1:16" ht="38.25">
      <c r="A10" s="79"/>
      <c r="B10" s="3" t="s">
        <v>0</v>
      </c>
      <c r="C10" s="4" t="s">
        <v>4</v>
      </c>
      <c r="D10" s="5" t="s">
        <v>0</v>
      </c>
      <c r="E10" s="6" t="s">
        <v>4</v>
      </c>
      <c r="F10" s="5" t="s">
        <v>0</v>
      </c>
      <c r="G10" s="7" t="s">
        <v>4</v>
      </c>
      <c r="H10" s="8" t="s">
        <v>0</v>
      </c>
      <c r="I10" s="9" t="s">
        <v>7</v>
      </c>
      <c r="J10" s="10" t="s">
        <v>0</v>
      </c>
      <c r="K10" s="10" t="s">
        <v>7</v>
      </c>
      <c r="L10" s="11" t="s">
        <v>0</v>
      </c>
      <c r="M10" s="12" t="s">
        <v>7</v>
      </c>
      <c r="P10" s="2"/>
    </row>
    <row r="11" spans="1:16" ht="12.75">
      <c r="A11" s="13" t="s">
        <v>16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6">
        <v>12</v>
      </c>
      <c r="P11" s="2"/>
    </row>
    <row r="12" spans="1:16" ht="12.75">
      <c r="A12" s="17" t="s">
        <v>9</v>
      </c>
      <c r="B12" s="45"/>
      <c r="C12" s="46"/>
      <c r="D12" s="47"/>
      <c r="E12" s="48"/>
      <c r="F12" s="48"/>
      <c r="G12" s="48"/>
      <c r="H12" s="18"/>
      <c r="I12" s="18"/>
      <c r="J12" s="18"/>
      <c r="K12" s="18"/>
      <c r="L12" s="19"/>
      <c r="M12" s="20"/>
      <c r="P12" s="2"/>
    </row>
    <row r="13" spans="1:16" ht="12.75">
      <c r="A13" s="21" t="s">
        <v>12</v>
      </c>
      <c r="B13" s="49">
        <f>(261815613.1+633282.66)/1000</f>
        <v>262449</v>
      </c>
      <c r="C13" s="50">
        <f>(688486426.18+0)/1000</f>
        <v>688486</v>
      </c>
      <c r="D13" s="49">
        <f>(277614993.63+742714.88)/1000</f>
        <v>278358</v>
      </c>
      <c r="E13" s="50">
        <f>(682479391.61+0)/1000</f>
        <v>682479</v>
      </c>
      <c r="F13" s="49">
        <f>(290439505.19+812030.05+1145.97)/1000</f>
        <v>291253</v>
      </c>
      <c r="G13" s="51">
        <f>(658529711.82+0)/1000</f>
        <v>658530</v>
      </c>
      <c r="H13" s="29">
        <v>0</v>
      </c>
      <c r="I13" s="29">
        <v>0</v>
      </c>
      <c r="J13" s="29">
        <v>0</v>
      </c>
      <c r="K13" s="32">
        <v>0</v>
      </c>
      <c r="L13" s="29">
        <v>0</v>
      </c>
      <c r="M13" s="33">
        <v>0</v>
      </c>
      <c r="P13" s="2"/>
    </row>
    <row r="14" spans="1:16" ht="12.75">
      <c r="A14" s="21" t="s">
        <v>6</v>
      </c>
      <c r="B14" s="52">
        <f>(1279803876.74+0)/1000</f>
        <v>1279804</v>
      </c>
      <c r="C14" s="53">
        <f>(1058606813.21+0)/1000</f>
        <v>1058607</v>
      </c>
      <c r="D14" s="52">
        <f>(1405816827.66+0)/1000</f>
        <v>1405817</v>
      </c>
      <c r="E14" s="53">
        <f>(1157751880.95+0)/1000</f>
        <v>1157752</v>
      </c>
      <c r="F14" s="52">
        <f>(1389045960.1+0)/1000</f>
        <v>1389046</v>
      </c>
      <c r="G14" s="54">
        <f>(1181722574.66+0)/1000</f>
        <v>1181723</v>
      </c>
      <c r="H14" s="29">
        <v>0</v>
      </c>
      <c r="I14" s="29">
        <v>0</v>
      </c>
      <c r="J14" s="29">
        <v>0</v>
      </c>
      <c r="K14" s="32">
        <v>0</v>
      </c>
      <c r="L14" s="29">
        <v>0</v>
      </c>
      <c r="M14" s="33">
        <v>0</v>
      </c>
      <c r="P14" s="2"/>
    </row>
    <row r="15" spans="1:16" ht="12.75">
      <c r="A15" s="21" t="s">
        <v>2</v>
      </c>
      <c r="B15" s="55">
        <f>0/1000</f>
        <v>0</v>
      </c>
      <c r="C15" s="50">
        <f>15872378.25/1000</f>
        <v>15872</v>
      </c>
      <c r="D15" s="55">
        <f>0/1000</f>
        <v>0</v>
      </c>
      <c r="E15" s="50">
        <f>6302153.88/1000</f>
        <v>6302</v>
      </c>
      <c r="F15" s="55">
        <f>0/1000</f>
        <v>0</v>
      </c>
      <c r="G15" s="51">
        <f>4598493.42/1000</f>
        <v>4598</v>
      </c>
      <c r="H15" s="29">
        <v>0</v>
      </c>
      <c r="I15" s="29">
        <v>0</v>
      </c>
      <c r="J15" s="29">
        <v>0</v>
      </c>
      <c r="K15" s="32">
        <v>0</v>
      </c>
      <c r="L15" s="29">
        <v>0</v>
      </c>
      <c r="M15" s="33">
        <v>0</v>
      </c>
      <c r="P15" s="2"/>
    </row>
    <row r="16" spans="1:16" ht="12.75">
      <c r="A16" s="26" t="s">
        <v>20</v>
      </c>
      <c r="B16" s="52"/>
      <c r="C16" s="56"/>
      <c r="D16" s="52"/>
      <c r="E16" s="56"/>
      <c r="F16" s="52"/>
      <c r="G16" s="57"/>
      <c r="H16" s="30"/>
      <c r="I16" s="30"/>
      <c r="J16" s="30"/>
      <c r="K16" s="34"/>
      <c r="L16" s="30"/>
      <c r="M16" s="35"/>
      <c r="P16" s="2"/>
    </row>
    <row r="17" spans="1:16" ht="12.75">
      <c r="A17" s="21" t="s">
        <v>12</v>
      </c>
      <c r="B17" s="55">
        <f>(790774038+411075.41)/1000</f>
        <v>791185</v>
      </c>
      <c r="C17" s="55">
        <f>(11699454.99+0)/1000</f>
        <v>11699</v>
      </c>
      <c r="D17" s="55">
        <f>(783885952.63+411310.19)/1000</f>
        <v>784297</v>
      </c>
      <c r="E17" s="55">
        <f>(11755249.08+0)/1000</f>
        <v>11755</v>
      </c>
      <c r="F17" s="55">
        <f>(767441209.62+431351.82)/1000</f>
        <v>767873</v>
      </c>
      <c r="G17" s="58">
        <f>(12413815.56+0)/1000</f>
        <v>12414</v>
      </c>
      <c r="H17" s="29">
        <v>2.27</v>
      </c>
      <c r="I17" s="29">
        <v>2</v>
      </c>
      <c r="J17" s="29">
        <v>2.27</v>
      </c>
      <c r="K17" s="32">
        <v>2</v>
      </c>
      <c r="L17" s="29">
        <v>2.08</v>
      </c>
      <c r="M17" s="33">
        <v>2</v>
      </c>
      <c r="P17" s="2"/>
    </row>
    <row r="18" spans="1:16" ht="12.75">
      <c r="A18" s="21" t="s">
        <v>6</v>
      </c>
      <c r="B18" s="52">
        <f>(512335482.02+0)/1000</f>
        <v>512335</v>
      </c>
      <c r="C18" s="59">
        <f>(63491759.88+0)/1000</f>
        <v>63492</v>
      </c>
      <c r="D18" s="52">
        <f>(196862927.42+0)/1000</f>
        <v>196863</v>
      </c>
      <c r="E18" s="59">
        <f>(50180740.39+0)/1000</f>
        <v>50181</v>
      </c>
      <c r="F18" s="52">
        <f>(205883961.4+0)/1000</f>
        <v>205884</v>
      </c>
      <c r="G18" s="60">
        <f>(53490568.67+0)/1000</f>
        <v>53491</v>
      </c>
      <c r="H18" s="29">
        <v>0.8</v>
      </c>
      <c r="I18" s="29">
        <v>0.43</v>
      </c>
      <c r="J18" s="29">
        <v>1.13</v>
      </c>
      <c r="K18" s="32">
        <v>0.52</v>
      </c>
      <c r="L18" s="31">
        <v>1.46</v>
      </c>
      <c r="M18" s="33">
        <v>0.48</v>
      </c>
      <c r="P18" s="2"/>
    </row>
    <row r="19" spans="1:16" ht="12.75">
      <c r="A19" s="21" t="s">
        <v>2</v>
      </c>
      <c r="B19" s="55">
        <f aca="true" t="shared" si="0" ref="B19:G19">0/1000</f>
        <v>0</v>
      </c>
      <c r="C19" s="50">
        <f t="shared" si="0"/>
        <v>0</v>
      </c>
      <c r="D19" s="55">
        <f t="shared" si="0"/>
        <v>0</v>
      </c>
      <c r="E19" s="50">
        <f t="shared" si="0"/>
        <v>0</v>
      </c>
      <c r="F19" s="55">
        <f t="shared" si="0"/>
        <v>0</v>
      </c>
      <c r="G19" s="51">
        <f t="shared" si="0"/>
        <v>0</v>
      </c>
      <c r="H19" s="29">
        <v>0</v>
      </c>
      <c r="I19" s="29">
        <v>0</v>
      </c>
      <c r="J19" s="29">
        <v>0</v>
      </c>
      <c r="K19" s="32">
        <v>0</v>
      </c>
      <c r="L19" s="29">
        <v>0</v>
      </c>
      <c r="M19" s="33">
        <v>0</v>
      </c>
      <c r="P19" s="2"/>
    </row>
    <row r="20" spans="1:16" ht="12.75">
      <c r="A20" s="26" t="s">
        <v>10</v>
      </c>
      <c r="B20" s="52"/>
      <c r="C20" s="53"/>
      <c r="D20" s="52"/>
      <c r="E20" s="53"/>
      <c r="F20" s="52"/>
      <c r="G20" s="54"/>
      <c r="H20" s="30"/>
      <c r="I20" s="30"/>
      <c r="J20" s="30"/>
      <c r="K20" s="34"/>
      <c r="L20" s="30"/>
      <c r="M20" s="35"/>
      <c r="P20" s="2"/>
    </row>
    <row r="21" spans="1:16" ht="12.75">
      <c r="A21" s="21" t="s">
        <v>12</v>
      </c>
      <c r="B21" s="55">
        <f>(516777.5+14973.96+0)/1000</f>
        <v>532</v>
      </c>
      <c r="C21" s="50">
        <f>(242669.35+0)/1000</f>
        <v>243</v>
      </c>
      <c r="D21" s="55">
        <f>(516777.5+14973.96)/1000</f>
        <v>532</v>
      </c>
      <c r="E21" s="50">
        <f>(249138.54+210513.23)/1000</f>
        <v>460</v>
      </c>
      <c r="F21" s="55">
        <f>(516777.5+14973.96)/1000</f>
        <v>532</v>
      </c>
      <c r="G21" s="51">
        <f>(248919.29+207773.02)/1000</f>
        <v>457</v>
      </c>
      <c r="H21" s="29">
        <v>0</v>
      </c>
      <c r="I21" s="29">
        <v>0</v>
      </c>
      <c r="J21" s="29">
        <v>0</v>
      </c>
      <c r="K21" s="32">
        <v>0</v>
      </c>
      <c r="L21" s="29">
        <v>0</v>
      </c>
      <c r="M21" s="33">
        <v>0</v>
      </c>
      <c r="P21" s="2"/>
    </row>
    <row r="22" spans="1:16" ht="12.75">
      <c r="A22" s="21" t="s">
        <v>6</v>
      </c>
      <c r="B22" s="52">
        <f>11001982.24/1000</f>
        <v>11002</v>
      </c>
      <c r="C22" s="56">
        <f>14097957.52/1000</f>
        <v>14098</v>
      </c>
      <c r="D22" s="52">
        <f>12631060.42/1000</f>
        <v>12631</v>
      </c>
      <c r="E22" s="56">
        <f>4349974.5/1000</f>
        <v>4350</v>
      </c>
      <c r="F22" s="52">
        <f>15573044.17/1000</f>
        <v>15573</v>
      </c>
      <c r="G22" s="57">
        <f>16625984.21/1000</f>
        <v>16626</v>
      </c>
      <c r="H22" s="29">
        <v>0</v>
      </c>
      <c r="I22" s="29">
        <v>0</v>
      </c>
      <c r="J22" s="29">
        <v>0</v>
      </c>
      <c r="K22" s="32">
        <v>0</v>
      </c>
      <c r="L22" s="29">
        <v>0</v>
      </c>
      <c r="M22" s="33">
        <v>0</v>
      </c>
      <c r="P22" s="2"/>
    </row>
    <row r="23" spans="1:16" ht="12.75">
      <c r="A23" s="21" t="s">
        <v>2</v>
      </c>
      <c r="B23" s="58">
        <f aca="true" t="shared" si="1" ref="B23:G23">0/1000</f>
        <v>0</v>
      </c>
      <c r="C23" s="53">
        <f t="shared" si="1"/>
        <v>0</v>
      </c>
      <c r="D23" s="58">
        <f t="shared" si="1"/>
        <v>0</v>
      </c>
      <c r="E23" s="53">
        <f t="shared" si="1"/>
        <v>0</v>
      </c>
      <c r="F23" s="58">
        <f t="shared" si="1"/>
        <v>0</v>
      </c>
      <c r="G23" s="54">
        <f t="shared" si="1"/>
        <v>0</v>
      </c>
      <c r="H23" s="29">
        <v>0</v>
      </c>
      <c r="I23" s="29">
        <v>0</v>
      </c>
      <c r="J23" s="29">
        <v>0</v>
      </c>
      <c r="K23" s="32">
        <v>0</v>
      </c>
      <c r="L23" s="29">
        <v>0</v>
      </c>
      <c r="M23" s="33">
        <v>0</v>
      </c>
      <c r="P23" s="2"/>
    </row>
    <row r="24" spans="1:16" ht="12.75">
      <c r="A24" s="27" t="s">
        <v>13</v>
      </c>
      <c r="B24" s="52"/>
      <c r="C24" s="61"/>
      <c r="D24" s="52"/>
      <c r="E24" s="61"/>
      <c r="F24" s="52"/>
      <c r="G24" s="62"/>
      <c r="H24" s="30"/>
      <c r="I24" s="30"/>
      <c r="J24" s="30"/>
      <c r="K24" s="34"/>
      <c r="L24" s="30"/>
      <c r="M24" s="35"/>
      <c r="P24" s="2"/>
    </row>
    <row r="25" spans="1:16" ht="12.75">
      <c r="A25" s="21" t="s">
        <v>12</v>
      </c>
      <c r="B25" s="55">
        <f>(3589158440.23+1593333827.85)/1000</f>
        <v>5182492</v>
      </c>
      <c r="C25" s="50">
        <f>(3804037246.38+1050192045.02)/1000</f>
        <v>4854229</v>
      </c>
      <c r="D25" s="55">
        <f>(3421502655.35+1754930419.38)/1000</f>
        <v>5176433</v>
      </c>
      <c r="E25" s="50">
        <f>(3803958411.6+1074553248.31)/1000</f>
        <v>4878512</v>
      </c>
      <c r="F25" s="55">
        <f>(2830251265.36+2139253050.23)/1000</f>
        <v>4969504</v>
      </c>
      <c r="G25" s="51">
        <f>(3580815779.86+1105589741.52)/1000</f>
        <v>4686406</v>
      </c>
      <c r="H25" s="29">
        <v>6.09</v>
      </c>
      <c r="I25" s="29">
        <v>2.23</v>
      </c>
      <c r="J25" s="29">
        <v>7.02</v>
      </c>
      <c r="K25" s="32">
        <v>2.23</v>
      </c>
      <c r="L25" s="29">
        <v>7.76</v>
      </c>
      <c r="M25" s="33">
        <v>2.22</v>
      </c>
      <c r="P25" s="2"/>
    </row>
    <row r="26" spans="1:16" ht="12.75">
      <c r="A26" s="28" t="s">
        <v>6</v>
      </c>
      <c r="B26" s="52">
        <f>475983160.66/1000</f>
        <v>475983</v>
      </c>
      <c r="C26" s="56">
        <f>735773433.06/1000</f>
        <v>735773</v>
      </c>
      <c r="D26" s="52">
        <f>475972412.3/1000</f>
        <v>475972</v>
      </c>
      <c r="E26" s="56">
        <f>722775629.82/1000</f>
        <v>722776</v>
      </c>
      <c r="F26" s="52">
        <f>466663289.42/1000</f>
        <v>466663</v>
      </c>
      <c r="G26" s="57">
        <f>691215383.47/1000</f>
        <v>691215</v>
      </c>
      <c r="H26" s="29">
        <v>6.65</v>
      </c>
      <c r="I26" s="29">
        <v>2.75</v>
      </c>
      <c r="J26" s="29">
        <v>7.14</v>
      </c>
      <c r="K26" s="32">
        <v>2.8</v>
      </c>
      <c r="L26" s="29">
        <v>7.15</v>
      </c>
      <c r="M26" s="33">
        <v>2.82</v>
      </c>
      <c r="P26" s="2"/>
    </row>
    <row r="27" spans="1:16" ht="12.75">
      <c r="A27" s="21" t="s">
        <v>2</v>
      </c>
      <c r="B27" s="55">
        <f aca="true" t="shared" si="2" ref="B27:G27">0/1000</f>
        <v>0</v>
      </c>
      <c r="C27" s="50">
        <f t="shared" si="2"/>
        <v>0</v>
      </c>
      <c r="D27" s="55">
        <f t="shared" si="2"/>
        <v>0</v>
      </c>
      <c r="E27" s="50">
        <f t="shared" si="2"/>
        <v>0</v>
      </c>
      <c r="F27" s="55">
        <f t="shared" si="2"/>
        <v>0</v>
      </c>
      <c r="G27" s="51">
        <f t="shared" si="2"/>
        <v>0</v>
      </c>
      <c r="H27" s="29">
        <v>0</v>
      </c>
      <c r="I27" s="29">
        <v>0</v>
      </c>
      <c r="J27" s="29">
        <v>0</v>
      </c>
      <c r="K27" s="32">
        <v>0</v>
      </c>
      <c r="L27" s="29">
        <v>0</v>
      </c>
      <c r="M27" s="33">
        <v>0</v>
      </c>
      <c r="P27" s="2"/>
    </row>
    <row r="28" spans="1:16" ht="12.75">
      <c r="A28" s="26" t="s">
        <v>17</v>
      </c>
      <c r="B28" s="52"/>
      <c r="C28" s="61"/>
      <c r="D28" s="63"/>
      <c r="E28" s="47"/>
      <c r="F28" s="47"/>
      <c r="G28" s="64"/>
      <c r="H28" s="31"/>
      <c r="I28" s="31"/>
      <c r="J28" s="31"/>
      <c r="K28" s="36"/>
      <c r="L28" s="31"/>
      <c r="M28" s="35"/>
      <c r="P28" s="2"/>
    </row>
    <row r="29" spans="1:16" ht="12.75">
      <c r="A29" s="21" t="s">
        <v>12</v>
      </c>
      <c r="B29" s="55">
        <f aca="true" t="shared" si="3" ref="B29:G31">B13+B17+B21+B25</f>
        <v>6236658</v>
      </c>
      <c r="C29" s="50">
        <f t="shared" si="3"/>
        <v>5554657</v>
      </c>
      <c r="D29" s="65">
        <f t="shared" si="3"/>
        <v>6239620</v>
      </c>
      <c r="E29" s="65">
        <f t="shared" si="3"/>
        <v>5573206</v>
      </c>
      <c r="F29" s="65">
        <f t="shared" si="3"/>
        <v>6029162</v>
      </c>
      <c r="G29" s="66">
        <f t="shared" si="3"/>
        <v>5357807</v>
      </c>
      <c r="H29" s="29">
        <f aca="true" t="shared" si="4" ref="H29:M31">IF(B29=0,0,(B13*H13+B17*H17+B21*H21+B25*H25)/B29)</f>
        <v>5.35</v>
      </c>
      <c r="I29" s="29">
        <f t="shared" si="4"/>
        <v>1.95</v>
      </c>
      <c r="J29" s="29">
        <f t="shared" si="4"/>
        <v>6.11</v>
      </c>
      <c r="K29" s="32">
        <f t="shared" si="4"/>
        <v>1.96</v>
      </c>
      <c r="L29" s="29">
        <f t="shared" si="4"/>
        <v>6.66</v>
      </c>
      <c r="M29" s="33">
        <f t="shared" si="4"/>
        <v>1.95</v>
      </c>
      <c r="P29" s="2"/>
    </row>
    <row r="30" spans="1:16" ht="12.75">
      <c r="A30" s="21" t="s">
        <v>6</v>
      </c>
      <c r="B30" s="52">
        <f t="shared" si="3"/>
        <v>2279124</v>
      </c>
      <c r="C30" s="67">
        <f t="shared" si="3"/>
        <v>1871970</v>
      </c>
      <c r="D30" s="68">
        <f t="shared" si="3"/>
        <v>2091283</v>
      </c>
      <c r="E30" s="68">
        <f t="shared" si="3"/>
        <v>1935059</v>
      </c>
      <c r="F30" s="68">
        <f t="shared" si="3"/>
        <v>2077166</v>
      </c>
      <c r="G30" s="69">
        <f t="shared" si="3"/>
        <v>1943055</v>
      </c>
      <c r="H30" s="37">
        <f t="shared" si="4"/>
        <v>1.57</v>
      </c>
      <c r="I30" s="37">
        <f t="shared" si="4"/>
        <v>1.1</v>
      </c>
      <c r="J30" s="37">
        <f t="shared" si="4"/>
        <v>1.73</v>
      </c>
      <c r="K30" s="38">
        <f t="shared" si="4"/>
        <v>1.06</v>
      </c>
      <c r="L30" s="37">
        <f t="shared" si="4"/>
        <v>1.75</v>
      </c>
      <c r="M30" s="39">
        <f t="shared" si="4"/>
        <v>1.02</v>
      </c>
      <c r="P30" s="2"/>
    </row>
    <row r="31" spans="1:16" ht="12.75">
      <c r="A31" s="22" t="s">
        <v>2</v>
      </c>
      <c r="B31" s="70">
        <f t="shared" si="3"/>
        <v>0</v>
      </c>
      <c r="C31" s="71">
        <f t="shared" si="3"/>
        <v>15872</v>
      </c>
      <c r="D31" s="71">
        <f t="shared" si="3"/>
        <v>0</v>
      </c>
      <c r="E31" s="72">
        <f t="shared" si="3"/>
        <v>6302</v>
      </c>
      <c r="F31" s="73">
        <f t="shared" si="3"/>
        <v>0</v>
      </c>
      <c r="G31" s="73">
        <f t="shared" si="3"/>
        <v>4598</v>
      </c>
      <c r="H31" s="40">
        <f t="shared" si="4"/>
        <v>0</v>
      </c>
      <c r="I31" s="40">
        <f t="shared" si="4"/>
        <v>0</v>
      </c>
      <c r="J31" s="40">
        <f t="shared" si="4"/>
        <v>0</v>
      </c>
      <c r="K31" s="41">
        <f t="shared" si="4"/>
        <v>0</v>
      </c>
      <c r="L31" s="40">
        <f t="shared" si="4"/>
        <v>0</v>
      </c>
      <c r="M31" s="42">
        <f t="shared" si="4"/>
        <v>0</v>
      </c>
      <c r="P31" s="2"/>
    </row>
    <row r="32" spans="1:16" ht="12.75">
      <c r="A32" s="2"/>
      <c r="C32" s="23"/>
      <c r="P32" s="2"/>
    </row>
    <row r="33" spans="1:16" ht="12.75">
      <c r="A33" s="24"/>
      <c r="P33" s="2"/>
    </row>
    <row r="34" spans="1:16" ht="12.75">
      <c r="A34" s="44"/>
      <c r="P34" s="2"/>
    </row>
    <row r="35" spans="1:16" ht="12.75">
      <c r="A35" s="24"/>
      <c r="P35" s="2"/>
    </row>
    <row r="36" spans="1:16" ht="12.75">
      <c r="A36" s="24"/>
      <c r="P36" s="2"/>
    </row>
    <row r="37" spans="1:16" ht="12.75">
      <c r="A37" s="24"/>
      <c r="P37" s="2"/>
    </row>
    <row r="38" spans="1:16" ht="12.75">
      <c r="A38" s="2"/>
      <c r="P38" s="2"/>
    </row>
    <row r="39" spans="1:16" ht="12.75">
      <c r="A39" s="2"/>
      <c r="P39" s="2"/>
    </row>
    <row r="40" spans="1:16" ht="12.75">
      <c r="A40" s="2"/>
      <c r="E40" s="74"/>
      <c r="P40" s="2"/>
    </row>
    <row r="41" spans="1:16" ht="12.75">
      <c r="A41" s="2"/>
      <c r="P41" s="2"/>
    </row>
    <row r="42" spans="1:16" ht="12.75">
      <c r="A42" s="2"/>
      <c r="P42" s="2"/>
    </row>
    <row r="43" spans="1:16" ht="12.75">
      <c r="A43" s="2"/>
      <c r="B43" s="75"/>
      <c r="P43" s="2"/>
    </row>
    <row r="44" spans="1:16" ht="12.75">
      <c r="A44" s="2"/>
      <c r="P44" s="2"/>
    </row>
    <row r="45" spans="1:16" ht="12.75">
      <c r="A45" s="2"/>
      <c r="P45" s="2"/>
    </row>
    <row r="46" ht="12.75"/>
  </sheetData>
  <sheetProtection/>
  <mergeCells count="15">
    <mergeCell ref="J3:M3"/>
    <mergeCell ref="J4:M4"/>
    <mergeCell ref="J5:M5"/>
    <mergeCell ref="L9:M9"/>
    <mergeCell ref="H8:M8"/>
    <mergeCell ref="A3:G3"/>
    <mergeCell ref="A4:G4"/>
    <mergeCell ref="A6:G6"/>
    <mergeCell ref="J9:K9"/>
    <mergeCell ref="A8:A10"/>
    <mergeCell ref="B9:C9"/>
    <mergeCell ref="F9:G9"/>
    <mergeCell ref="H9:I9"/>
    <mergeCell ref="D9:E9"/>
    <mergeCell ref="B8:G8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2017-04-19T08:06:33Z</cp:lastPrinted>
  <dcterms:modified xsi:type="dcterms:W3CDTF">2017-04-25T07:27:28Z</dcterms:modified>
  <cp:category/>
  <cp:version/>
  <cp:contentType/>
  <cp:contentStatus/>
</cp:coreProperties>
</file>