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'Sheet1'!$A$2:$M$42</definedName>
  </definedNames>
  <calcPr fullCalcOnLoad="1" fullPrecision="0" iterate="1" iterateCount="100" iterateDelta="0.001"/>
</workbook>
</file>

<file path=xl/sharedStrings.xml><?xml version="1.0" encoding="utf-8"?>
<sst xmlns="http://schemas.openxmlformats.org/spreadsheetml/2006/main" count="53" uniqueCount="29">
  <si>
    <t>acceptate in MDL</t>
  </si>
  <si>
    <t>lunii gestionare</t>
  </si>
  <si>
    <t>la situatia   31.10.2018</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</si>
  <si>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</si>
  <si>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</si>
  <si>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</si>
  <si>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</si>
  <si>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</si>
  <si>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</si>
  <si>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</si>
  <si>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</si>
  <si>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</si>
  <si>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</si>
  <si>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</si>
  <si>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</si>
  <si>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</si>
  <si>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</si>
  <si>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</si>
  <si>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</si>
  <si>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</si>
  <si>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</si>
  <si>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</si>
  <si>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</si>
  <si>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</si>
  <si>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</si>
  <si>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</si>
  <si>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</si>
  <si>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</si>
  <si>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 xml:space="preserve">Executorul si numarul telefonului       O.Tăbîrţa     0-22-30-32-85     </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</si>
</sst>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9525</xdr:rowOff>
    </xdr:from>
    <xdr:to>
      <xdr:col>13</xdr:col>
      <xdr:colOff>47625</xdr:colOff>
      <xdr:row>44</xdr:row>
      <xdr:rowOff>19050</xdr:rowOff>
    </xdr:to>
    <xdr:pic>
      <xdr:nvPicPr>
        <xdr:cNvPr id="1" name="Picture 1"/>
        <xdr:cNvPicPr preferRelativeResize="1">
          <a:picLocks noChangeAspect="1"/>
        </xdr:cNvPicPr>
      </xdr:nvPicPr>
      <xdr:blipFill>
        <a:blip r:embed="rId1"/>
        <a:stretch>
          <a:fillRect/>
        </a:stretch>
      </xdr:blipFill>
      <xdr:spPr>
        <a:xfrm>
          <a:off x="0" y="5895975"/>
          <a:ext cx="11391900"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7">
      <selection activeCell="A32" sqref="A3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8"/>
      <c r="L1" s="3"/>
      <c r="M1" s="3"/>
    </row>
    <row r="2" spans="1:13" ht="12.75">
      <c r="A2" s="3"/>
      <c r="B2" s="3"/>
      <c r="C2" s="3"/>
      <c r="F2" s="3"/>
      <c r="G2" s="3"/>
      <c r="H2" s="3"/>
      <c r="J2" s="3"/>
      <c r="L2" s="3"/>
      <c r="M2" s="3"/>
    </row>
    <row r="3" spans="1:13" ht="12.75">
      <c r="A3" s="83" t="s">
        <v>4</v>
      </c>
      <c r="B3" s="83"/>
      <c r="C3" s="83"/>
      <c r="D3" s="83"/>
      <c r="E3" s="83"/>
      <c r="F3" s="83"/>
      <c r="G3" s="83"/>
      <c r="H3" s="83"/>
      <c r="I3" s="83"/>
      <c r="J3" s="83"/>
      <c r="K3" s="83"/>
      <c r="L3" s="83"/>
      <c r="M3" s="83"/>
    </row>
    <row r="4" spans="1:13" ht="12.75">
      <c r="A4" s="83" t="s">
        <v>10</v>
      </c>
      <c r="B4" s="83"/>
      <c r="C4" s="83"/>
      <c r="D4" s="83"/>
      <c r="E4" s="83"/>
      <c r="F4" s="83"/>
      <c r="G4" s="83"/>
      <c r="H4" s="83"/>
      <c r="I4" s="83"/>
      <c r="J4" s="83"/>
      <c r="K4" s="83"/>
      <c r="L4" s="83"/>
      <c r="M4" s="83"/>
    </row>
    <row r="5" ht="12.75">
      <c r="A5" s="3"/>
    </row>
    <row r="6" spans="1:13" ht="12.75">
      <c r="A6" s="83" t="s">
        <v>2</v>
      </c>
      <c r="B6" s="83"/>
      <c r="C6" s="83"/>
      <c r="D6" s="83"/>
      <c r="E6" s="83"/>
      <c r="F6" s="83"/>
      <c r="G6" s="83"/>
      <c r="H6" s="83"/>
      <c r="I6" s="83"/>
      <c r="J6" s="83"/>
      <c r="K6" s="83"/>
      <c r="L6" s="83"/>
      <c r="M6" s="83"/>
    </row>
    <row r="7" ht="12.75">
      <c r="A7" s="3"/>
    </row>
    <row r="8" spans="1:13" ht="42.75" customHeight="1">
      <c r="A8" s="84" t="s">
        <v>25</v>
      </c>
      <c r="B8" s="78" t="s">
        <v>18</v>
      </c>
      <c r="C8" s="78"/>
      <c r="D8" s="78"/>
      <c r="E8" s="78"/>
      <c r="F8" s="78"/>
      <c r="G8" s="79"/>
      <c r="H8" s="78" t="s">
        <v>19</v>
      </c>
      <c r="I8" s="78"/>
      <c r="J8" s="78"/>
      <c r="K8" s="78"/>
      <c r="L8" s="78"/>
      <c r="M8" s="78"/>
    </row>
    <row r="9" spans="1:13" ht="12.75">
      <c r="A9" s="84"/>
      <c r="B9" s="86" t="s">
        <v>1</v>
      </c>
      <c r="C9" s="87"/>
      <c r="D9" s="77" t="s">
        <v>13</v>
      </c>
      <c r="E9" s="77"/>
      <c r="F9" s="88" t="s">
        <v>24</v>
      </c>
      <c r="G9" s="89"/>
      <c r="H9" s="90" t="s">
        <v>1</v>
      </c>
      <c r="I9" s="90"/>
      <c r="J9" s="82" t="s">
        <v>13</v>
      </c>
      <c r="K9" s="82"/>
      <c r="L9" s="80" t="s">
        <v>24</v>
      </c>
      <c r="M9" s="81"/>
    </row>
    <row r="10" spans="1:13" ht="38.25">
      <c r="A10" s="85"/>
      <c r="B10" s="4" t="s">
        <v>0</v>
      </c>
      <c r="C10" s="5" t="s">
        <v>6</v>
      </c>
      <c r="D10" s="6" t="s">
        <v>0</v>
      </c>
      <c r="E10" s="7" t="s">
        <v>6</v>
      </c>
      <c r="F10" s="6" t="s">
        <v>0</v>
      </c>
      <c r="G10" s="8" t="s">
        <v>6</v>
      </c>
      <c r="H10" s="9" t="s">
        <v>0</v>
      </c>
      <c r="I10" s="10" t="s">
        <v>9</v>
      </c>
      <c r="J10" s="11" t="s">
        <v>0</v>
      </c>
      <c r="K10" s="11" t="s">
        <v>9</v>
      </c>
      <c r="L10" s="12" t="s">
        <v>0</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1">
        <f>(347432680.91+1296413.62)/1000</f>
        <v>348729</v>
      </c>
      <c r="C13" s="52">
        <f>(1187684761.13+0)/1000</f>
        <v>1187685</v>
      </c>
      <c r="D13" s="51">
        <f>(372341722.58+1229720.77)/1000</f>
        <v>373571</v>
      </c>
      <c r="E13" s="52">
        <f>(1154379533.69+0)/1000</f>
        <v>1154380</v>
      </c>
      <c r="F13" s="51">
        <f>(323241555.27+1219827.33)/1000</f>
        <v>324461</v>
      </c>
      <c r="G13" s="53">
        <f>(893779644.37+0)/1000</f>
        <v>893780</v>
      </c>
      <c r="H13" s="35">
        <v>0</v>
      </c>
      <c r="I13" s="35">
        <v>0</v>
      </c>
      <c r="J13" s="35">
        <v>0</v>
      </c>
      <c r="K13" s="38">
        <v>0</v>
      </c>
      <c r="L13" s="35">
        <v>0</v>
      </c>
      <c r="M13" s="39">
        <v>0</v>
      </c>
    </row>
    <row r="14" spans="1:13" ht="12.75">
      <c r="A14" s="23" t="s">
        <v>8</v>
      </c>
      <c r="B14" s="54">
        <f>(1935646572.78+0)/1000</f>
        <v>1935647</v>
      </c>
      <c r="C14" s="55">
        <f>(1564299490.85+0)/1000</f>
        <v>1564299</v>
      </c>
      <c r="D14" s="54">
        <f>(1980427465.09+0)/1000</f>
        <v>1980427</v>
      </c>
      <c r="E14" s="55">
        <f>(1313982596.45+0)/1000</f>
        <v>1313983</v>
      </c>
      <c r="F14" s="54">
        <f>(1929804826.6+0)/1000</f>
        <v>1929805</v>
      </c>
      <c r="G14" s="56">
        <f>(1411788062.64+0)/1000</f>
        <v>1411788</v>
      </c>
      <c r="H14" s="35">
        <v>0</v>
      </c>
      <c r="I14" s="35">
        <v>0</v>
      </c>
      <c r="J14" s="35">
        <v>0</v>
      </c>
      <c r="K14" s="38">
        <v>0</v>
      </c>
      <c r="L14" s="35">
        <v>0</v>
      </c>
      <c r="M14" s="39">
        <v>0</v>
      </c>
    </row>
    <row r="15" spans="1:13" ht="12.75">
      <c r="A15" s="23" t="s">
        <v>3</v>
      </c>
      <c r="B15" s="57">
        <f>545200.65/1000</f>
        <v>545</v>
      </c>
      <c r="C15" s="52">
        <f>1893089.42/1000</f>
        <v>1893</v>
      </c>
      <c r="D15" s="57">
        <f>4514747.22/1000</f>
        <v>4515</v>
      </c>
      <c r="E15" s="52">
        <f>2449157.82/1000</f>
        <v>2449</v>
      </c>
      <c r="F15" s="57">
        <f>44771067.54/1000</f>
        <v>44771</v>
      </c>
      <c r="G15" s="53">
        <f>2475709.16/1000</f>
        <v>2476</v>
      </c>
      <c r="H15" s="35">
        <v>0</v>
      </c>
      <c r="I15" s="35">
        <v>0</v>
      </c>
      <c r="J15" s="35">
        <v>0</v>
      </c>
      <c r="K15" s="38">
        <v>0</v>
      </c>
      <c r="L15" s="35">
        <v>0</v>
      </c>
      <c r="M15" s="39">
        <v>0</v>
      </c>
    </row>
    <row r="16" spans="1:13" ht="12.75">
      <c r="A16" s="31" t="s">
        <v>27</v>
      </c>
      <c r="B16" s="54"/>
      <c r="C16" s="58"/>
      <c r="D16" s="54"/>
      <c r="E16" s="58"/>
      <c r="F16" s="54"/>
      <c r="G16" s="59"/>
      <c r="H16" s="36"/>
      <c r="I16" s="36"/>
      <c r="J16" s="36"/>
      <c r="K16" s="40"/>
      <c r="L16" s="36"/>
      <c r="M16" s="41"/>
    </row>
    <row r="17" spans="1:13" ht="12.75">
      <c r="A17" s="23" t="s">
        <v>14</v>
      </c>
      <c r="B17" s="57">
        <f>(1247017949.83+0)/1000</f>
        <v>1247018</v>
      </c>
      <c r="C17" s="57">
        <f>(15640835.45+0)/1000</f>
        <v>15641</v>
      </c>
      <c r="D17" s="57">
        <f>(1206661212.64+0)/1000</f>
        <v>1206661</v>
      </c>
      <c r="E17" s="57">
        <f>(15942302.06+0)/1000</f>
        <v>15942</v>
      </c>
      <c r="F17" s="57">
        <f>(1100947041.18+0)/1000</f>
        <v>1100947</v>
      </c>
      <c r="G17" s="60">
        <f>(15041756.99+0)/1000</f>
        <v>15042</v>
      </c>
      <c r="H17" s="35">
        <v>0.96</v>
      </c>
      <c r="I17" s="35">
        <v>2</v>
      </c>
      <c r="J17" s="35">
        <v>0.96</v>
      </c>
      <c r="K17" s="38">
        <v>2</v>
      </c>
      <c r="L17" s="35">
        <v>2.05</v>
      </c>
      <c r="M17" s="39">
        <v>2</v>
      </c>
    </row>
    <row r="18" spans="1:13" ht="12.75">
      <c r="A18" s="23" t="s">
        <v>8</v>
      </c>
      <c r="B18" s="54">
        <f>(304926907.1+0)/1000</f>
        <v>304927</v>
      </c>
      <c r="C18" s="61">
        <f>(37958052.89+0)/1000</f>
        <v>37958</v>
      </c>
      <c r="D18" s="54">
        <f>(308585067.68+0)/1000</f>
        <v>308585</v>
      </c>
      <c r="E18" s="61">
        <f>(26443998.61+0)/1000</f>
        <v>26444</v>
      </c>
      <c r="F18" s="54">
        <f>(399224152.08+0)/1000</f>
        <v>399224</v>
      </c>
      <c r="G18" s="62">
        <f>(40542694.56+0)/1000</f>
        <v>40543</v>
      </c>
      <c r="H18" s="35">
        <v>1.5</v>
      </c>
      <c r="I18" s="35">
        <v>0.27</v>
      </c>
      <c r="J18" s="35">
        <v>1.3</v>
      </c>
      <c r="K18" s="38">
        <v>0.23</v>
      </c>
      <c r="L18" s="37">
        <v>1.05</v>
      </c>
      <c r="M18" s="39">
        <v>0.54</v>
      </c>
    </row>
    <row r="19" spans="1:13" ht="12.75">
      <c r="A19" s="23" t="s">
        <v>3</v>
      </c>
      <c r="B19" s="57">
        <f aca="true" t="shared" si="0" ref="B19:G19">0/1000</f>
        <v>0</v>
      </c>
      <c r="C19" s="52">
        <f t="shared" si="0"/>
        <v>0</v>
      </c>
      <c r="D19" s="57">
        <f t="shared" si="0"/>
        <v>0</v>
      </c>
      <c r="E19" s="52">
        <f t="shared" si="0"/>
        <v>0</v>
      </c>
      <c r="F19" s="57">
        <f t="shared" si="0"/>
        <v>0</v>
      </c>
      <c r="G19" s="53">
        <f t="shared" si="0"/>
        <v>0</v>
      </c>
      <c r="H19" s="35">
        <v>0</v>
      </c>
      <c r="I19" s="35">
        <v>0</v>
      </c>
      <c r="J19" s="35">
        <v>0</v>
      </c>
      <c r="K19" s="38">
        <v>0</v>
      </c>
      <c r="L19" s="35">
        <v>0</v>
      </c>
      <c r="M19" s="39">
        <v>0</v>
      </c>
    </row>
    <row r="20" spans="1:13" ht="12.75">
      <c r="A20" s="31" t="s">
        <v>12</v>
      </c>
      <c r="B20" s="54"/>
      <c r="C20" s="55"/>
      <c r="D20" s="54"/>
      <c r="E20" s="55"/>
      <c r="F20" s="54"/>
      <c r="G20" s="56"/>
      <c r="H20" s="36"/>
      <c r="I20" s="36"/>
      <c r="J20" s="36"/>
      <c r="K20" s="40"/>
      <c r="L20" s="36"/>
      <c r="M20" s="41"/>
    </row>
    <row r="21" spans="1:13" ht="12.75">
      <c r="A21" s="23" t="s">
        <v>14</v>
      </c>
      <c r="B21" s="57">
        <f>(361605.5+16005.86+0)/1000</f>
        <v>378</v>
      </c>
      <c r="C21" s="52">
        <f>(183448.17+255230836.65)/1000</f>
        <v>255414</v>
      </c>
      <c r="D21" s="57">
        <f>(361605.5+16005.86)/1000</f>
        <v>378</v>
      </c>
      <c r="E21" s="52">
        <f>(180568.91+272446284.2)/1000</f>
        <v>272627</v>
      </c>
      <c r="F21" s="57">
        <f>(495007.5+30747.53)/1000</f>
        <v>526</v>
      </c>
      <c r="G21" s="53">
        <f>(183101.24+4046.87)/1000</f>
        <v>187</v>
      </c>
      <c r="H21" s="35">
        <v>0</v>
      </c>
      <c r="I21" s="35">
        <v>0</v>
      </c>
      <c r="J21" s="35">
        <v>0</v>
      </c>
      <c r="K21" s="38">
        <v>0</v>
      </c>
      <c r="L21" s="35">
        <v>0</v>
      </c>
      <c r="M21" s="39">
        <v>0</v>
      </c>
    </row>
    <row r="22" spans="1:13" ht="12.75">
      <c r="A22" s="23" t="s">
        <v>8</v>
      </c>
      <c r="B22" s="54">
        <f>18230443.4/1000</f>
        <v>18230</v>
      </c>
      <c r="C22" s="58">
        <f>7143303.08/1000</f>
        <v>7143</v>
      </c>
      <c r="D22" s="54">
        <f>30214455.89/1000</f>
        <v>30214</v>
      </c>
      <c r="E22" s="58">
        <f>16215754.35/1000</f>
        <v>16216</v>
      </c>
      <c r="F22" s="54">
        <f>16403646.64/1000</f>
        <v>16404</v>
      </c>
      <c r="G22" s="59">
        <f>31795827.87/1000</f>
        <v>31796</v>
      </c>
      <c r="H22" s="35">
        <v>0</v>
      </c>
      <c r="I22" s="35">
        <v>0</v>
      </c>
      <c r="J22" s="35">
        <v>0</v>
      </c>
      <c r="K22" s="38">
        <v>0</v>
      </c>
      <c r="L22" s="35">
        <v>0</v>
      </c>
      <c r="M22" s="39">
        <v>0</v>
      </c>
    </row>
    <row r="23" spans="1:13" ht="12.75">
      <c r="A23" s="23" t="s">
        <v>3</v>
      </c>
      <c r="B23" s="60">
        <f aca="true" t="shared" si="1" ref="B23:G23">0/1000</f>
        <v>0</v>
      </c>
      <c r="C23" s="55">
        <f t="shared" si="1"/>
        <v>0</v>
      </c>
      <c r="D23" s="60">
        <f t="shared" si="1"/>
        <v>0</v>
      </c>
      <c r="E23" s="55">
        <f t="shared" si="1"/>
        <v>0</v>
      </c>
      <c r="F23" s="60">
        <f t="shared" si="1"/>
        <v>0</v>
      </c>
      <c r="G23" s="56">
        <f t="shared" si="1"/>
        <v>0</v>
      </c>
      <c r="H23" s="35">
        <v>0</v>
      </c>
      <c r="I23" s="35">
        <v>0</v>
      </c>
      <c r="J23" s="35">
        <v>0</v>
      </c>
      <c r="K23" s="38">
        <v>0</v>
      </c>
      <c r="L23" s="35">
        <v>0</v>
      </c>
      <c r="M23" s="39">
        <v>0</v>
      </c>
    </row>
    <row r="24" spans="1:13" ht="12.75">
      <c r="A24" s="32" t="s">
        <v>16</v>
      </c>
      <c r="B24" s="54"/>
      <c r="C24" s="63"/>
      <c r="D24" s="54"/>
      <c r="E24" s="63"/>
      <c r="F24" s="54"/>
      <c r="G24" s="64"/>
      <c r="H24" s="36"/>
      <c r="I24" s="36"/>
      <c r="J24" s="36"/>
      <c r="K24" s="40"/>
      <c r="L24" s="36"/>
      <c r="M24" s="41"/>
    </row>
    <row r="25" spans="1:13" ht="12.75">
      <c r="A25" s="23" t="s">
        <v>14</v>
      </c>
      <c r="B25" s="57">
        <f>(4732856474.44001+455601585.02)/1000</f>
        <v>5188458</v>
      </c>
      <c r="C25" s="52">
        <f>(4159495969+564015804.51)/1000</f>
        <v>4723512</v>
      </c>
      <c r="D25" s="57">
        <f>(4677262288.54+459565585.71)/1000</f>
        <v>5136828</v>
      </c>
      <c r="E25" s="52">
        <f>(4106222206.56001+567640678.259999)/1000</f>
        <v>4673863</v>
      </c>
      <c r="F25" s="57">
        <f>(4253825571.18+855579194.320001)/1000</f>
        <v>5109405</v>
      </c>
      <c r="G25" s="53">
        <f>(4125175812.11999+952740353.220001)/1000</f>
        <v>5077916</v>
      </c>
      <c r="H25" s="35">
        <v>4.61</v>
      </c>
      <c r="I25" s="35">
        <v>0.91</v>
      </c>
      <c r="J25" s="35">
        <v>4.59</v>
      </c>
      <c r="K25" s="38">
        <v>0.9</v>
      </c>
      <c r="L25" s="35">
        <v>5.44</v>
      </c>
      <c r="M25" s="39">
        <v>1.08</v>
      </c>
    </row>
    <row r="26" spans="1:13" ht="12.75">
      <c r="A26" s="33" t="s">
        <v>8</v>
      </c>
      <c r="B26" s="54">
        <f>537081963.04/1000</f>
        <v>537082</v>
      </c>
      <c r="C26" s="58">
        <f>437150605.65/1000</f>
        <v>437151</v>
      </c>
      <c r="D26" s="54">
        <f>531628109.41/1000</f>
        <v>531628</v>
      </c>
      <c r="E26" s="58">
        <f>452174083.12/1000</f>
        <v>452174</v>
      </c>
      <c r="F26" s="54">
        <f>501042099.26/1000</f>
        <v>501042</v>
      </c>
      <c r="G26" s="59">
        <f>729674104.17/1000</f>
        <v>729674</v>
      </c>
      <c r="H26" s="35">
        <v>4.67</v>
      </c>
      <c r="I26" s="35">
        <v>1.84</v>
      </c>
      <c r="J26" s="35">
        <v>4.59</v>
      </c>
      <c r="K26" s="38">
        <v>1.75</v>
      </c>
      <c r="L26" s="35">
        <v>5.48</v>
      </c>
      <c r="M26" s="39">
        <v>1.65</v>
      </c>
    </row>
    <row r="27" spans="1:13" ht="12.75">
      <c r="A27" s="23" t="s">
        <v>3</v>
      </c>
      <c r="B27" s="57">
        <f aca="true" t="shared" si="2" ref="B27:G27">0/1000</f>
        <v>0</v>
      </c>
      <c r="C27" s="52">
        <f t="shared" si="2"/>
        <v>0</v>
      </c>
      <c r="D27" s="57">
        <f t="shared" si="2"/>
        <v>0</v>
      </c>
      <c r="E27" s="52">
        <f t="shared" si="2"/>
        <v>0</v>
      </c>
      <c r="F27" s="57">
        <f t="shared" si="2"/>
        <v>0</v>
      </c>
      <c r="G27" s="53">
        <f t="shared" si="2"/>
        <v>0</v>
      </c>
      <c r="H27" s="35">
        <v>0</v>
      </c>
      <c r="I27" s="35">
        <v>0</v>
      </c>
      <c r="J27" s="35">
        <v>0</v>
      </c>
      <c r="K27" s="38">
        <v>0</v>
      </c>
      <c r="L27" s="35">
        <v>0</v>
      </c>
      <c r="M27" s="39">
        <v>0</v>
      </c>
    </row>
    <row r="28" spans="1:13" ht="12.75">
      <c r="A28" s="31" t="s">
        <v>22</v>
      </c>
      <c r="B28" s="54"/>
      <c r="C28" s="63"/>
      <c r="D28" s="65"/>
      <c r="E28" s="66"/>
      <c r="F28" s="66"/>
      <c r="G28" s="67"/>
      <c r="H28" s="37"/>
      <c r="I28" s="37"/>
      <c r="J28" s="37"/>
      <c r="K28" s="42"/>
      <c r="L28" s="37"/>
      <c r="M28" s="41"/>
    </row>
    <row r="29" spans="1:13" ht="12.75">
      <c r="A29" s="23" t="s">
        <v>14</v>
      </c>
      <c r="B29" s="57">
        <f aca="true" t="shared" si="3" ref="B29:G31">B13+B17+B21+B25</f>
        <v>6784583</v>
      </c>
      <c r="C29" s="52">
        <f t="shared" si="3"/>
        <v>6182252</v>
      </c>
      <c r="D29" s="68">
        <f t="shared" si="3"/>
        <v>6717438</v>
      </c>
      <c r="E29" s="68">
        <f t="shared" si="3"/>
        <v>6116812</v>
      </c>
      <c r="F29" s="68">
        <f t="shared" si="3"/>
        <v>6535339</v>
      </c>
      <c r="G29" s="69">
        <f t="shared" si="3"/>
        <v>5986925</v>
      </c>
      <c r="H29" s="35">
        <f aca="true" t="shared" si="4" ref="H29:M31">IF(B29=0,0,(B13*H13+B17*H17+B21*H21+B25*H25)/B29)</f>
        <v>3.7</v>
      </c>
      <c r="I29" s="35">
        <f t="shared" si="4"/>
        <v>0.7</v>
      </c>
      <c r="J29" s="35">
        <f t="shared" si="4"/>
        <v>3.68</v>
      </c>
      <c r="K29" s="38">
        <f t="shared" si="4"/>
        <v>0.69</v>
      </c>
      <c r="L29" s="35">
        <f t="shared" si="4"/>
        <v>4.6</v>
      </c>
      <c r="M29" s="39">
        <f t="shared" si="4"/>
        <v>0.92</v>
      </c>
    </row>
    <row r="30" spans="1:13" ht="12.75">
      <c r="A30" s="23" t="s">
        <v>8</v>
      </c>
      <c r="B30" s="54">
        <f t="shared" si="3"/>
        <v>2795886</v>
      </c>
      <c r="C30" s="70">
        <f t="shared" si="3"/>
        <v>2046551</v>
      </c>
      <c r="D30" s="71">
        <f t="shared" si="3"/>
        <v>2850854</v>
      </c>
      <c r="E30" s="71">
        <f t="shared" si="3"/>
        <v>1808817</v>
      </c>
      <c r="F30" s="71">
        <f t="shared" si="3"/>
        <v>2846475</v>
      </c>
      <c r="G30" s="72">
        <f t="shared" si="3"/>
        <v>2213801</v>
      </c>
      <c r="H30" s="44">
        <f t="shared" si="4"/>
        <v>1.06</v>
      </c>
      <c r="I30" s="44">
        <f t="shared" si="4"/>
        <v>0.4</v>
      </c>
      <c r="J30" s="44">
        <f t="shared" si="4"/>
        <v>1</v>
      </c>
      <c r="K30" s="45">
        <f t="shared" si="4"/>
        <v>0.44</v>
      </c>
      <c r="L30" s="44">
        <f t="shared" si="4"/>
        <v>1.11</v>
      </c>
      <c r="M30" s="46">
        <f t="shared" si="4"/>
        <v>0.55</v>
      </c>
    </row>
    <row r="31" spans="1:13" ht="12.75">
      <c r="A31" s="24" t="s">
        <v>3</v>
      </c>
      <c r="B31" s="73">
        <f t="shared" si="3"/>
        <v>545</v>
      </c>
      <c r="C31" s="74">
        <f t="shared" si="3"/>
        <v>1893</v>
      </c>
      <c r="D31" s="74">
        <f t="shared" si="3"/>
        <v>4515</v>
      </c>
      <c r="E31" s="75">
        <f t="shared" si="3"/>
        <v>2449</v>
      </c>
      <c r="F31" s="76">
        <f t="shared" si="3"/>
        <v>44771</v>
      </c>
      <c r="G31" s="76">
        <f t="shared" si="3"/>
        <v>2476</v>
      </c>
      <c r="H31" s="47">
        <f t="shared" si="4"/>
        <v>0</v>
      </c>
      <c r="I31" s="47">
        <f t="shared" si="4"/>
        <v>0</v>
      </c>
      <c r="J31" s="47">
        <f t="shared" si="4"/>
        <v>0</v>
      </c>
      <c r="K31" s="48">
        <f t="shared" si="4"/>
        <v>0</v>
      </c>
      <c r="L31" s="47">
        <f t="shared" si="4"/>
        <v>0</v>
      </c>
      <c r="M31" s="49">
        <f t="shared" si="4"/>
        <v>0</v>
      </c>
    </row>
    <row r="32" spans="1:3" ht="12.75">
      <c r="A32" s="3"/>
      <c r="C32" s="25"/>
    </row>
    <row r="33" ht="12.75">
      <c r="A33" s="26" t="s">
        <v>7</v>
      </c>
    </row>
    <row r="34" ht="12.75">
      <c r="A34" s="26" t="s">
        <v>17</v>
      </c>
    </row>
    <row r="35" ht="12.75">
      <c r="A35" s="26" t="s">
        <v>23</v>
      </c>
    </row>
    <row r="36" ht="12.75">
      <c r="A36" s="26" t="s">
        <v>26</v>
      </c>
    </row>
    <row r="37" ht="12.75">
      <c r="A37" s="3"/>
    </row>
    <row r="38" ht="12.75">
      <c r="A38" s="3" t="s">
        <v>5</v>
      </c>
    </row>
    <row r="39" ht="12.75">
      <c r="A39" s="3" t="s">
        <v>20</v>
      </c>
    </row>
    <row r="40" ht="12.75">
      <c r="A40" s="3"/>
    </row>
    <row r="41" ht="12.75">
      <c r="A41" s="3" t="s">
        <v>28</v>
      </c>
    </row>
    <row r="42" spans="1:2" ht="12.75">
      <c r="A42" s="3" t="s">
        <v>15</v>
      </c>
      <c r="B42" s="50">
        <v>43423</v>
      </c>
    </row>
    <row r="43" ht="12.75">
      <c r="A43" s="3"/>
    </row>
    <row r="44" spans="1:9" ht="12.75">
      <c r="A44" s="3"/>
      <c r="C44" s="2">
        <f>(361605.5+16005.86)/1000</f>
        <v>377.61136</v>
      </c>
      <c r="I44" s="2">
        <v>0</v>
      </c>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893779644</v>
      </c>
    </row>
    <row r="14" spans="1:7" ht="12.75">
      <c r="A14" s="43">
        <v>0</v>
      </c>
      <c r="B14" s="43">
        <v>0</v>
      </c>
      <c r="C14" s="43">
        <v>0</v>
      </c>
      <c r="D14" s="43">
        <v>0</v>
      </c>
      <c r="E14" s="43">
        <v>0</v>
      </c>
      <c r="F14" s="43">
        <v>0</v>
      </c>
      <c r="G14" s="43">
        <v>1411788063</v>
      </c>
    </row>
    <row r="15" spans="1:7" ht="12.75">
      <c r="A15" s="43">
        <v>0</v>
      </c>
      <c r="B15" s="43">
        <v>0</v>
      </c>
      <c r="C15" s="43">
        <v>0</v>
      </c>
      <c r="D15" s="43">
        <v>0</v>
      </c>
      <c r="E15" s="43">
        <v>0</v>
      </c>
      <c r="F15" s="43">
        <v>0</v>
      </c>
      <c r="G15" s="43">
        <v>2475709</v>
      </c>
    </row>
    <row r="16" spans="1:7" ht="12.75">
      <c r="A16" s="43"/>
      <c r="B16" s="43"/>
      <c r="C16" s="43"/>
      <c r="D16" s="43"/>
      <c r="E16" s="43"/>
      <c r="F16" s="43"/>
      <c r="G16" s="43"/>
    </row>
    <row r="17" spans="1:7" s="34" customFormat="1" ht="12.75">
      <c r="A17" s="43">
        <v>1200115263</v>
      </c>
      <c r="B17" s="43">
        <v>31281671</v>
      </c>
      <c r="C17" s="43">
        <v>1163727429</v>
      </c>
      <c r="D17" s="43">
        <v>31884604</v>
      </c>
      <c r="E17" s="43">
        <v>2252758502</v>
      </c>
      <c r="F17" s="43">
        <v>30083514</v>
      </c>
      <c r="G17" s="43">
        <v>15041757</v>
      </c>
    </row>
    <row r="18" spans="1:7" ht="12.75">
      <c r="A18" s="43">
        <v>456616837</v>
      </c>
      <c r="B18" s="43">
        <v>10220801</v>
      </c>
      <c r="C18" s="43">
        <v>401866871</v>
      </c>
      <c r="D18" s="43">
        <v>6093440</v>
      </c>
      <c r="E18" s="43">
        <v>421166566</v>
      </c>
      <c r="F18" s="43">
        <v>21793682</v>
      </c>
      <c r="G18" s="43">
        <v>40542695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187148</v>
      </c>
    </row>
    <row r="22" spans="1:7" ht="12.75">
      <c r="A22" s="43">
        <v>0</v>
      </c>
      <c r="B22" s="43">
        <v>0</v>
      </c>
      <c r="C22" s="43">
        <v>0</v>
      </c>
      <c r="D22" s="43">
        <v>0</v>
      </c>
      <c r="E22" s="43">
        <v>0</v>
      </c>
      <c r="F22" s="43">
        <v>0</v>
      </c>
      <c r="G22" s="43">
        <v>31795828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23911281605</v>
      </c>
      <c r="B25" s="43">
        <v>4301337000</v>
      </c>
      <c r="C25" s="43">
        <v>23595078350</v>
      </c>
      <c r="D25" s="43">
        <v>4191070676</v>
      </c>
      <c r="E25" s="43">
        <v>27809333946</v>
      </c>
      <c r="F25" s="43">
        <v>5500181068</v>
      </c>
      <c r="G25" s="43">
        <v>5077916165</v>
      </c>
    </row>
    <row r="26" spans="1:7" ht="12.75">
      <c r="A26" s="43">
        <v>2507796680</v>
      </c>
      <c r="B26" s="43">
        <v>803022291</v>
      </c>
      <c r="C26" s="43">
        <v>2441434407</v>
      </c>
      <c r="D26" s="43">
        <v>792483800</v>
      </c>
      <c r="E26" s="43">
        <v>2747530450</v>
      </c>
      <c r="F26" s="43">
        <v>1203229624</v>
      </c>
      <c r="G26" s="43">
        <v>729674104</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377611.36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2018-11-22T14:11:40Z</cp:lastPrinted>
  <dcterms:modified xsi:type="dcterms:W3CDTF">2018-11-27T16:35:13Z</dcterms:modified>
  <cp:category/>
  <cp:version/>
  <cp:contentType/>
  <cp:contentStatus/>
</cp:coreProperties>
</file>