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calcPr fullCalcOnLoad="1" fullPrecision="0" iterate="1" iterateCount="100" iterateDelta="0.001"/>
</workbook>
</file>

<file path=xl/sharedStrings.xml><?xml version="1.0" encoding="utf-8"?>
<sst xmlns="http://schemas.openxmlformats.org/spreadsheetml/2006/main" count="54" uniqueCount="30">
  <si>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</si>
  <si>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</si>
  <si>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</si>
  <si>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</si>
  <si>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</si>
  <si>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</si>
  <si>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</si>
  <si>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</si>
  <si>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</si>
  <si>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</si>
  <si>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</si>
  <si>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</si>
  <si>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</si>
  <si>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</si>
  <si>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</si>
  <si>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</si>
  <si>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</si>
  <si>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</si>
  <si>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</si>
  <si>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</si>
  <si>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</si>
  <si>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</si>
  <si>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</si>
  <si>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</si>
  <si>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</si>
  <si>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</si>
  <si>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</si>
  <si>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la situatia   28.02.2021</t>
  </si>
  <si>
    <t>Prim-vicepreședintele Comitetului de Conducere al băncii ______________________________</t>
  </si>
  <si>
    <t>Aliona Stratan</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</si>
</sst>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1">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2">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37"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3" fontId="4" fillId="0" borderId="46" xfId="0" applyNumberFormat="1" applyFont="1" applyFill="1" applyBorder="1" applyAlignment="1" applyProtection="1">
      <alignment wrapText="1"/>
      <protection/>
    </xf>
    <xf numFmtId="3" fontId="4" fillId="0" borderId="47" xfId="0" applyNumberFormat="1" applyFont="1" applyFill="1" applyBorder="1" applyAlignment="1" applyProtection="1">
      <alignment/>
      <protection/>
    </xf>
    <xf numFmtId="3" fontId="4" fillId="0" borderId="48" xfId="0" applyNumberFormat="1" applyFont="1" applyFill="1" applyBorder="1" applyAlignment="1" applyProtection="1">
      <alignment/>
      <protection/>
    </xf>
    <xf numFmtId="3" fontId="4" fillId="0" borderId="49"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50"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51"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47" xfId="0" applyNumberFormat="1" applyFont="1" applyBorder="1" applyAlignment="1">
      <alignment/>
    </xf>
    <xf numFmtId="3" fontId="4" fillId="0" borderId="48" xfId="0" applyNumberFormat="1" applyFont="1" applyBorder="1" applyAlignment="1">
      <alignment/>
    </xf>
    <xf numFmtId="3" fontId="4" fillId="0" borderId="52" xfId="0" applyNumberFormat="1" applyFont="1" applyBorder="1" applyAlignment="1">
      <alignment/>
    </xf>
    <xf numFmtId="3" fontId="4" fillId="0" borderId="53" xfId="0" applyNumberFormat="1" applyFont="1" applyBorder="1" applyAlignment="1">
      <alignment/>
    </xf>
    <xf numFmtId="3" fontId="4" fillId="0" borderId="54" xfId="0" applyNumberFormat="1" applyFont="1" applyFill="1" applyBorder="1" applyAlignment="1" applyProtection="1">
      <alignment/>
      <protection/>
    </xf>
    <xf numFmtId="3" fontId="4" fillId="0" borderId="55"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14" fontId="4" fillId="0" borderId="0" xfId="0" applyNumberFormat="1" applyFont="1" applyAlignment="1">
      <alignment/>
    </xf>
    <xf numFmtId="3" fontId="4" fillId="33" borderId="46" xfId="0" applyNumberFormat="1" applyFont="1" applyFill="1" applyBorder="1" applyAlignment="1" applyProtection="1">
      <alignment wrapText="1"/>
      <protection/>
    </xf>
    <xf numFmtId="3" fontId="4" fillId="33" borderId="47" xfId="0" applyNumberFormat="1" applyFont="1" applyFill="1" applyBorder="1" applyAlignment="1" applyProtection="1">
      <alignment/>
      <protection/>
    </xf>
    <xf numFmtId="3" fontId="4" fillId="33" borderId="49"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50"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52" xfId="0" applyNumberFormat="1" applyFont="1" applyFill="1" applyBorder="1" applyAlignment="1" applyProtection="1">
      <alignment/>
      <protection/>
    </xf>
    <xf numFmtId="3" fontId="4" fillId="33" borderId="56" xfId="0" applyNumberFormat="1" applyFont="1" applyFill="1" applyBorder="1" applyAlignment="1" applyProtection="1">
      <alignment/>
      <protection/>
    </xf>
    <xf numFmtId="3" fontId="4" fillId="33" borderId="54" xfId="0" applyNumberFormat="1" applyFont="1" applyFill="1" applyBorder="1" applyAlignment="1" applyProtection="1">
      <alignment/>
      <protection/>
    </xf>
    <xf numFmtId="0" fontId="23"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4">
      <selection activeCell="F42" sqref="F42"/>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51" t="s">
        <v>4</v>
      </c>
      <c r="B3" s="51"/>
      <c r="C3" s="51"/>
      <c r="D3" s="51"/>
      <c r="E3" s="51"/>
      <c r="F3" s="51"/>
      <c r="G3" s="51"/>
      <c r="H3" s="51"/>
      <c r="I3" s="51"/>
      <c r="J3" s="51"/>
      <c r="K3" s="51"/>
      <c r="L3" s="51"/>
      <c r="M3" s="51"/>
    </row>
    <row r="4" spans="1:13" ht="12.75">
      <c r="A4" s="51" t="s">
        <v>10</v>
      </c>
      <c r="B4" s="51"/>
      <c r="C4" s="51"/>
      <c r="D4" s="51"/>
      <c r="E4" s="51"/>
      <c r="F4" s="51"/>
      <c r="G4" s="51"/>
      <c r="H4" s="51"/>
      <c r="I4" s="51"/>
      <c r="J4" s="51"/>
      <c r="K4" s="51"/>
      <c r="L4" s="51"/>
      <c r="M4" s="51"/>
    </row>
    <row r="5" ht="12.75">
      <c r="A5" s="3"/>
    </row>
    <row r="6" spans="1:13" ht="12.75">
      <c r="A6" s="51" t="s">
        <v>27</v>
      </c>
      <c r="B6" s="51"/>
      <c r="C6" s="51"/>
      <c r="D6" s="51"/>
      <c r="E6" s="51"/>
      <c r="F6" s="51"/>
      <c r="G6" s="51"/>
      <c r="H6" s="51"/>
      <c r="I6" s="51"/>
      <c r="J6" s="51"/>
      <c r="K6" s="51"/>
      <c r="L6" s="51"/>
      <c r="M6" s="51"/>
    </row>
    <row r="7" ht="12.75">
      <c r="A7" s="3"/>
    </row>
    <row r="8" spans="1:13" ht="42.75" customHeight="1">
      <c r="A8" s="52" t="s">
        <v>24</v>
      </c>
      <c r="B8" s="60" t="s">
        <v>18</v>
      </c>
      <c r="C8" s="60"/>
      <c r="D8" s="60"/>
      <c r="E8" s="60"/>
      <c r="F8" s="60"/>
      <c r="G8" s="61"/>
      <c r="H8" s="60" t="s">
        <v>19</v>
      </c>
      <c r="I8" s="60"/>
      <c r="J8" s="60"/>
      <c r="K8" s="60"/>
      <c r="L8" s="60"/>
      <c r="M8" s="60"/>
    </row>
    <row r="9" spans="1:13" ht="12.75">
      <c r="A9" s="52"/>
      <c r="B9" s="54" t="s">
        <v>2</v>
      </c>
      <c r="C9" s="55"/>
      <c r="D9" s="59" t="s">
        <v>13</v>
      </c>
      <c r="E9" s="59"/>
      <c r="F9" s="56" t="s">
        <v>23</v>
      </c>
      <c r="G9" s="57"/>
      <c r="H9" s="58" t="s">
        <v>2</v>
      </c>
      <c r="I9" s="58"/>
      <c r="J9" s="50" t="s">
        <v>13</v>
      </c>
      <c r="K9" s="50"/>
      <c r="L9" s="62" t="s">
        <v>23</v>
      </c>
      <c r="M9" s="63"/>
    </row>
    <row r="10" spans="1:13" ht="38.25">
      <c r="A10" s="53"/>
      <c r="B10" s="4" t="s">
        <v>1</v>
      </c>
      <c r="C10" s="5" t="s">
        <v>6</v>
      </c>
      <c r="D10" s="6" t="s">
        <v>1</v>
      </c>
      <c r="E10" s="7" t="s">
        <v>6</v>
      </c>
      <c r="F10" s="6" t="s">
        <v>1</v>
      </c>
      <c r="G10" s="8" t="s">
        <v>6</v>
      </c>
      <c r="H10" s="9" t="s">
        <v>1</v>
      </c>
      <c r="I10" s="10" t="s">
        <v>9</v>
      </c>
      <c r="J10" s="11" t="s">
        <v>1</v>
      </c>
      <c r="K10" s="11" t="s">
        <v>9</v>
      </c>
      <c r="L10" s="12" t="s">
        <v>1</v>
      </c>
      <c r="M10" s="13" t="s">
        <v>9</v>
      </c>
    </row>
    <row r="11" spans="1:13" ht="12.75">
      <c r="A11" s="14" t="s">
        <v>20</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89">
        <f>(2261245660.99+345819.99)/1000</f>
        <v>2261591</v>
      </c>
      <c r="C13" s="90">
        <f>(2519757174.42+0)/1000</f>
        <v>2519757</v>
      </c>
      <c r="D13" s="64">
        <v>2253657</v>
      </c>
      <c r="E13" s="65">
        <v>2452318</v>
      </c>
      <c r="F13" s="64">
        <v>366335</v>
      </c>
      <c r="G13" s="66">
        <v>1194527</v>
      </c>
      <c r="H13" s="35">
        <v>0</v>
      </c>
      <c r="I13" s="35">
        <v>0</v>
      </c>
      <c r="J13" s="35">
        <v>0</v>
      </c>
      <c r="K13" s="38">
        <v>0</v>
      </c>
      <c r="L13" s="35">
        <v>0</v>
      </c>
      <c r="M13" s="39">
        <v>0</v>
      </c>
    </row>
    <row r="14" spans="1:13" ht="12.75">
      <c r="A14" s="23" t="s">
        <v>8</v>
      </c>
      <c r="B14" s="91">
        <f>(3017474847.11+0)/1000</f>
        <v>3017475</v>
      </c>
      <c r="C14" s="92">
        <f>(2236819897.97+0)/1000</f>
        <v>2236820</v>
      </c>
      <c r="D14" s="67">
        <v>3028634</v>
      </c>
      <c r="E14" s="68">
        <v>2165853</v>
      </c>
      <c r="F14" s="67">
        <v>2229366</v>
      </c>
      <c r="G14" s="69">
        <v>1569668</v>
      </c>
      <c r="H14" s="35">
        <v>0</v>
      </c>
      <c r="I14" s="35">
        <v>0</v>
      </c>
      <c r="J14" s="35">
        <v>0</v>
      </c>
      <c r="K14" s="38">
        <v>0</v>
      </c>
      <c r="L14" s="35">
        <v>0</v>
      </c>
      <c r="M14" s="39">
        <v>0</v>
      </c>
    </row>
    <row r="15" spans="1:13" ht="12.75">
      <c r="A15" s="23" t="s">
        <v>3</v>
      </c>
      <c r="B15" s="93">
        <f>964122.25/1000</f>
        <v>964</v>
      </c>
      <c r="C15" s="90">
        <f>1922230.07/1000</f>
        <v>1922</v>
      </c>
      <c r="D15" s="70">
        <v>979</v>
      </c>
      <c r="E15" s="65">
        <v>13467</v>
      </c>
      <c r="F15" s="70">
        <v>2387</v>
      </c>
      <c r="G15" s="66">
        <v>2658</v>
      </c>
      <c r="H15" s="35">
        <v>0</v>
      </c>
      <c r="I15" s="35">
        <v>0</v>
      </c>
      <c r="J15" s="35">
        <v>0</v>
      </c>
      <c r="K15" s="38">
        <v>0</v>
      </c>
      <c r="L15" s="35">
        <v>0</v>
      </c>
      <c r="M15" s="39">
        <v>0</v>
      </c>
    </row>
    <row r="16" spans="1:13" ht="12.75">
      <c r="A16" s="31" t="s">
        <v>26</v>
      </c>
      <c r="B16" s="91"/>
      <c r="C16" s="94"/>
      <c r="D16" s="67"/>
      <c r="E16" s="71"/>
      <c r="F16" s="67"/>
      <c r="G16" s="72"/>
      <c r="H16" s="36"/>
      <c r="I16" s="36"/>
      <c r="J16" s="36"/>
      <c r="K16" s="40"/>
      <c r="L16" s="36"/>
      <c r="M16" s="41"/>
    </row>
    <row r="17" spans="1:13" ht="12.75">
      <c r="A17" s="23" t="s">
        <v>14</v>
      </c>
      <c r="B17" s="93">
        <f>(1172463792.01+0)/1000</f>
        <v>1172464</v>
      </c>
      <c r="C17" s="93">
        <f>(32247393.12+0)/1000</f>
        <v>32247</v>
      </c>
      <c r="D17" s="70">
        <v>1117739</v>
      </c>
      <c r="E17" s="70">
        <v>31462</v>
      </c>
      <c r="F17" s="70">
        <v>1425556</v>
      </c>
      <c r="G17" s="73">
        <v>18270</v>
      </c>
      <c r="H17" s="35">
        <v>1.23</v>
      </c>
      <c r="I17" s="35">
        <v>2</v>
      </c>
      <c r="J17" s="35">
        <v>1.23</v>
      </c>
      <c r="K17" s="38">
        <v>2</v>
      </c>
      <c r="L17" s="35">
        <v>1</v>
      </c>
      <c r="M17" s="39">
        <v>2</v>
      </c>
    </row>
    <row r="18" spans="1:13" ht="12.75">
      <c r="A18" s="23" t="s">
        <v>8</v>
      </c>
      <c r="B18" s="91">
        <f>(172707069.87+0)/1000</f>
        <v>172707</v>
      </c>
      <c r="C18" s="95">
        <f>(368043209.84+0)/1000</f>
        <v>368043</v>
      </c>
      <c r="D18" s="67">
        <v>164921</v>
      </c>
      <c r="E18" s="74">
        <v>384492</v>
      </c>
      <c r="F18" s="67">
        <v>279114</v>
      </c>
      <c r="G18" s="75">
        <v>74711</v>
      </c>
      <c r="H18" s="35">
        <v>1.12</v>
      </c>
      <c r="I18" s="35">
        <v>0.11</v>
      </c>
      <c r="J18" s="35">
        <v>1.06</v>
      </c>
      <c r="K18" s="38">
        <v>0.11</v>
      </c>
      <c r="L18" s="37">
        <v>1</v>
      </c>
      <c r="M18" s="39">
        <v>0</v>
      </c>
    </row>
    <row r="19" spans="1:13" ht="12.75">
      <c r="A19" s="23" t="s">
        <v>3</v>
      </c>
      <c r="B19" s="93">
        <f>0/1000</f>
        <v>0</v>
      </c>
      <c r="C19" s="90">
        <f>0/1000</f>
        <v>0</v>
      </c>
      <c r="D19" s="70">
        <v>0</v>
      </c>
      <c r="E19" s="65">
        <v>0</v>
      </c>
      <c r="F19" s="70">
        <v>0</v>
      </c>
      <c r="G19" s="66">
        <v>0</v>
      </c>
      <c r="H19" s="35">
        <v>0</v>
      </c>
      <c r="I19" s="35">
        <v>0</v>
      </c>
      <c r="J19" s="35">
        <v>0</v>
      </c>
      <c r="K19" s="38">
        <v>0</v>
      </c>
      <c r="L19" s="35">
        <v>0</v>
      </c>
      <c r="M19" s="39">
        <v>0</v>
      </c>
    </row>
    <row r="20" spans="1:13" ht="12.75">
      <c r="A20" s="31" t="s">
        <v>12</v>
      </c>
      <c r="B20" s="91"/>
      <c r="C20" s="92"/>
      <c r="D20" s="67"/>
      <c r="E20" s="68"/>
      <c r="F20" s="67"/>
      <c r="G20" s="69"/>
      <c r="H20" s="36"/>
      <c r="I20" s="36"/>
      <c r="J20" s="36"/>
      <c r="K20" s="40"/>
      <c r="L20" s="36"/>
      <c r="M20" s="41"/>
    </row>
    <row r="21" spans="1:13" ht="12.75">
      <c r="A21" s="23" t="s">
        <v>14</v>
      </c>
      <c r="B21" s="93">
        <f>(997237.04+1188183.69+0)/1000</f>
        <v>2185</v>
      </c>
      <c r="C21" s="90">
        <f>(218512447.26+134956835.38)/1000</f>
        <v>353469</v>
      </c>
      <c r="D21" s="70">
        <v>2180</v>
      </c>
      <c r="E21" s="65">
        <v>349250</v>
      </c>
      <c r="F21" s="70">
        <v>373</v>
      </c>
      <c r="G21" s="66">
        <v>236270</v>
      </c>
      <c r="H21" s="35">
        <v>0</v>
      </c>
      <c r="I21" s="35">
        <v>0</v>
      </c>
      <c r="J21" s="35">
        <v>0</v>
      </c>
      <c r="K21" s="38">
        <v>0</v>
      </c>
      <c r="L21" s="35">
        <v>0</v>
      </c>
      <c r="M21" s="39">
        <v>0</v>
      </c>
    </row>
    <row r="22" spans="1:13" ht="12.75">
      <c r="A22" s="23" t="s">
        <v>8</v>
      </c>
      <c r="B22" s="91">
        <f>20903013.94/1000-151</f>
        <v>20752</v>
      </c>
      <c r="C22" s="94">
        <f>46066667.78/1000-17463</f>
        <v>28604</v>
      </c>
      <c r="D22" s="67">
        <v>18453</v>
      </c>
      <c r="E22" s="71">
        <v>15858</v>
      </c>
      <c r="F22" s="67">
        <v>20524</v>
      </c>
      <c r="G22" s="72">
        <v>27400</v>
      </c>
      <c r="H22" s="35">
        <v>0</v>
      </c>
      <c r="I22" s="35">
        <v>0</v>
      </c>
      <c r="J22" s="35">
        <v>0</v>
      </c>
      <c r="K22" s="38">
        <v>0</v>
      </c>
      <c r="L22" s="35">
        <v>0</v>
      </c>
      <c r="M22" s="39">
        <v>0</v>
      </c>
    </row>
    <row r="23" spans="1:13" ht="12.75">
      <c r="A23" s="23" t="s">
        <v>3</v>
      </c>
      <c r="B23" s="96">
        <f>0/1000</f>
        <v>0</v>
      </c>
      <c r="C23" s="92">
        <f>0/1000</f>
        <v>0</v>
      </c>
      <c r="D23" s="73">
        <v>0</v>
      </c>
      <c r="E23" s="68">
        <v>0</v>
      </c>
      <c r="F23" s="73">
        <v>0</v>
      </c>
      <c r="G23" s="69">
        <v>0</v>
      </c>
      <c r="H23" s="35">
        <v>0</v>
      </c>
      <c r="I23" s="35">
        <v>0</v>
      </c>
      <c r="J23" s="35">
        <v>0</v>
      </c>
      <c r="K23" s="38">
        <v>0</v>
      </c>
      <c r="L23" s="35">
        <v>0</v>
      </c>
      <c r="M23" s="39">
        <v>0</v>
      </c>
    </row>
    <row r="24" spans="1:13" ht="12.75">
      <c r="A24" s="32" t="s">
        <v>16</v>
      </c>
      <c r="B24" s="91"/>
      <c r="C24" s="97"/>
      <c r="D24" s="67"/>
      <c r="E24" s="76"/>
      <c r="F24" s="67"/>
      <c r="G24" s="77"/>
      <c r="H24" s="36"/>
      <c r="I24" s="36"/>
      <c r="J24" s="36"/>
      <c r="K24" s="40"/>
      <c r="L24" s="36"/>
      <c r="M24" s="41"/>
    </row>
    <row r="25" spans="1:13" ht="12.75">
      <c r="A25" s="23" t="s">
        <v>14</v>
      </c>
      <c r="B25" s="93">
        <f>(6008242730.54+175557070.52)/1000</f>
        <v>6183800</v>
      </c>
      <c r="C25" s="90">
        <f>(4535672886.62+308434575.460001)/1000</f>
        <v>4844107</v>
      </c>
      <c r="D25" s="70">
        <v>6075049</v>
      </c>
      <c r="E25" s="65">
        <v>4728490</v>
      </c>
      <c r="F25" s="70">
        <v>5305791</v>
      </c>
      <c r="G25" s="66">
        <v>4833716</v>
      </c>
      <c r="H25" s="35">
        <v>3.91</v>
      </c>
      <c r="I25" s="35">
        <v>0.68</v>
      </c>
      <c r="J25" s="35">
        <v>3.91</v>
      </c>
      <c r="K25" s="38">
        <v>0.68</v>
      </c>
      <c r="L25" s="35">
        <v>5</v>
      </c>
      <c r="M25" s="39">
        <v>1</v>
      </c>
    </row>
    <row r="26" spans="1:13" ht="12.75">
      <c r="A26" s="33" t="s">
        <v>8</v>
      </c>
      <c r="B26" s="91">
        <f>771005266.4/1000-1405</f>
        <v>769600</v>
      </c>
      <c r="C26" s="94">
        <f>342915142.36/1000-57198</f>
        <v>285717</v>
      </c>
      <c r="D26" s="67">
        <v>773336</v>
      </c>
      <c r="E26" s="71">
        <v>296796</v>
      </c>
      <c r="F26" s="67">
        <v>706201</v>
      </c>
      <c r="G26" s="72">
        <v>370139</v>
      </c>
      <c r="H26" s="35">
        <v>3.58</v>
      </c>
      <c r="I26" s="35">
        <v>1.47</v>
      </c>
      <c r="J26" s="35">
        <v>3.55</v>
      </c>
      <c r="K26" s="38">
        <v>1.42</v>
      </c>
      <c r="L26" s="35">
        <v>4</v>
      </c>
      <c r="M26" s="39">
        <v>2</v>
      </c>
    </row>
    <row r="27" spans="1:13" ht="12.75">
      <c r="A27" s="23" t="s">
        <v>3</v>
      </c>
      <c r="B27" s="93">
        <f>0/1000</f>
        <v>0</v>
      </c>
      <c r="C27" s="90">
        <f>0/1000</f>
        <v>0</v>
      </c>
      <c r="D27" s="70">
        <v>0</v>
      </c>
      <c r="E27" s="65">
        <v>0</v>
      </c>
      <c r="F27" s="70">
        <v>0</v>
      </c>
      <c r="G27" s="66">
        <v>0</v>
      </c>
      <c r="H27" s="35">
        <v>0</v>
      </c>
      <c r="I27" s="35">
        <v>0</v>
      </c>
      <c r="J27" s="35">
        <v>0</v>
      </c>
      <c r="K27" s="38">
        <v>0</v>
      </c>
      <c r="L27" s="35">
        <v>0</v>
      </c>
      <c r="M27" s="39">
        <v>0</v>
      </c>
    </row>
    <row r="28" spans="1:13" ht="12.75">
      <c r="A28" s="31" t="s">
        <v>21</v>
      </c>
      <c r="B28" s="91"/>
      <c r="C28" s="97"/>
      <c r="D28" s="78"/>
      <c r="E28" s="79"/>
      <c r="F28" s="79"/>
      <c r="G28" s="80"/>
      <c r="H28" s="37"/>
      <c r="I28" s="37"/>
      <c r="J28" s="37"/>
      <c r="K28" s="42"/>
      <c r="L28" s="37"/>
      <c r="M28" s="41"/>
    </row>
    <row r="29" spans="1:13" ht="12.75">
      <c r="A29" s="23" t="s">
        <v>14</v>
      </c>
      <c r="B29" s="93">
        <f>B13+B17+B21+B25</f>
        <v>9620040</v>
      </c>
      <c r="C29" s="90">
        <f>C13+C17+C21+C25</f>
        <v>7749580</v>
      </c>
      <c r="D29" s="81">
        <v>9448625</v>
      </c>
      <c r="E29" s="81">
        <v>7561520</v>
      </c>
      <c r="F29" s="81">
        <v>7098055</v>
      </c>
      <c r="G29" s="82">
        <v>6282783</v>
      </c>
      <c r="H29" s="35">
        <f>IF(B29=0,0,(B13*H13+B17*H17+B21*H21+B25*H25)/B29)</f>
        <v>2.66</v>
      </c>
      <c r="I29" s="35">
        <f>IF(C29=0,0,(C13*I13+C17*I17+C21*I21+C25*I25)/C29)</f>
        <v>0.43</v>
      </c>
      <c r="J29" s="35">
        <v>2.66</v>
      </c>
      <c r="K29" s="38">
        <v>0.43</v>
      </c>
      <c r="L29" s="35">
        <v>3.94</v>
      </c>
      <c r="M29" s="39">
        <v>0.78</v>
      </c>
    </row>
    <row r="30" spans="1:13" ht="12.75">
      <c r="A30" s="23" t="s">
        <v>8</v>
      </c>
      <c r="B30" s="91">
        <f>B14+B18+B22+B26</f>
        <v>3980534</v>
      </c>
      <c r="C30" s="98">
        <f>C14+C18+C22+C26</f>
        <v>2919184</v>
      </c>
      <c r="D30" s="83">
        <v>3985344</v>
      </c>
      <c r="E30" s="83">
        <v>2862999</v>
      </c>
      <c r="F30" s="83">
        <v>3235205</v>
      </c>
      <c r="G30" s="84">
        <v>2041918</v>
      </c>
      <c r="H30" s="44">
        <f>IF(B30=0,0,(B14*H14+B18*H18+B22*H22+B26*H26)/B30)</f>
        <v>0.74</v>
      </c>
      <c r="I30" s="44">
        <f>IF(C30=0,0,(C14*I14+C18*I18+C22*I22+C26*I26)/C30)</f>
        <v>0.16</v>
      </c>
      <c r="J30" s="44">
        <v>0.73</v>
      </c>
      <c r="K30" s="45">
        <v>0.16</v>
      </c>
      <c r="L30" s="44">
        <v>0.96</v>
      </c>
      <c r="M30" s="46">
        <v>0.36</v>
      </c>
    </row>
    <row r="31" spans="1:13" ht="12.75">
      <c r="A31" s="24" t="s">
        <v>3</v>
      </c>
      <c r="B31" s="99">
        <f>B15+B19+B23+B27</f>
        <v>964</v>
      </c>
      <c r="C31" s="100">
        <f>C15+C19+C23+C27</f>
        <v>1922</v>
      </c>
      <c r="D31" s="85">
        <v>979</v>
      </c>
      <c r="E31" s="86">
        <v>13467</v>
      </c>
      <c r="F31" s="87">
        <v>2387</v>
      </c>
      <c r="G31" s="87">
        <v>2658</v>
      </c>
      <c r="H31" s="47">
        <f>IF(B31=0,0,(B15*H15+B19*H19+B23*H23+B27*H27)/B31)</f>
        <v>0</v>
      </c>
      <c r="I31" s="47">
        <f>IF(C31=0,0,(C15*I15+C19*I19+C23*I23+C27*I27)/C31)</f>
        <v>0</v>
      </c>
      <c r="J31" s="47">
        <v>0</v>
      </c>
      <c r="K31" s="48">
        <v>0</v>
      </c>
      <c r="L31" s="47">
        <v>0</v>
      </c>
      <c r="M31" s="49">
        <v>0</v>
      </c>
    </row>
    <row r="32" spans="1:3" ht="12.75">
      <c r="A32" s="3"/>
      <c r="C32" s="25"/>
    </row>
    <row r="33" ht="12.75">
      <c r="A33" s="26" t="s">
        <v>7</v>
      </c>
    </row>
    <row r="34" ht="12.75">
      <c r="A34" s="26" t="s">
        <v>17</v>
      </c>
    </row>
    <row r="35" ht="12.75">
      <c r="A35" s="26" t="s">
        <v>22</v>
      </c>
    </row>
    <row r="36" ht="12.75">
      <c r="A36" s="26" t="s">
        <v>25</v>
      </c>
    </row>
    <row r="37" ht="12.75">
      <c r="A37" s="3"/>
    </row>
    <row r="38" ht="12.75">
      <c r="A38" s="3" t="s">
        <v>5</v>
      </c>
    </row>
    <row r="39" spans="1:5" ht="15">
      <c r="A39" s="3" t="s">
        <v>28</v>
      </c>
      <c r="E39" s="101" t="s">
        <v>29</v>
      </c>
    </row>
    <row r="40" ht="12.75">
      <c r="A40" s="3"/>
    </row>
    <row r="41" ht="12.75">
      <c r="A41" s="3" t="s">
        <v>0</v>
      </c>
    </row>
    <row r="42" spans="1:2" ht="12.75">
      <c r="A42" s="3" t="s">
        <v>15</v>
      </c>
      <c r="B42" s="88">
        <v>44274</v>
      </c>
    </row>
    <row r="43" ht="12.75">
      <c r="A43" s="3"/>
    </row>
    <row r="44" ht="12.75">
      <c r="A44" s="3"/>
    </row>
  </sheetData>
  <sheetProtection/>
  <mergeCells count="12">
    <mergeCell ref="L9:M9"/>
    <mergeCell ref="H8:M8"/>
    <mergeCell ref="J9:K9"/>
    <mergeCell ref="A3:M3"/>
    <mergeCell ref="A4:M4"/>
    <mergeCell ref="A6:M6"/>
    <mergeCell ref="A8:A10"/>
    <mergeCell ref="B9:C9"/>
    <mergeCell ref="F9:G9"/>
    <mergeCell ref="H9:I9"/>
    <mergeCell ref="D9:E9"/>
    <mergeCell ref="B8:G8"/>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2370324490</v>
      </c>
    </row>
    <row r="14" spans="1:7" ht="12.75">
      <c r="A14" s="43">
        <v>0</v>
      </c>
      <c r="B14" s="43">
        <v>0</v>
      </c>
      <c r="C14" s="43">
        <v>0</v>
      </c>
      <c r="D14" s="43">
        <v>0</v>
      </c>
      <c r="E14" s="43">
        <v>0</v>
      </c>
      <c r="F14" s="43">
        <v>0</v>
      </c>
      <c r="G14" s="43">
        <v>2262728052</v>
      </c>
    </row>
    <row r="15" spans="1:7" ht="12.75">
      <c r="A15" s="43">
        <v>0</v>
      </c>
      <c r="B15" s="43">
        <v>0</v>
      </c>
      <c r="C15" s="43">
        <v>0</v>
      </c>
      <c r="D15" s="43">
        <v>0</v>
      </c>
      <c r="E15" s="43">
        <v>0</v>
      </c>
      <c r="F15" s="43">
        <v>0</v>
      </c>
      <c r="G15" s="43">
        <v>15255579</v>
      </c>
    </row>
    <row r="16" spans="1:7" ht="12.75">
      <c r="A16" s="43"/>
      <c r="B16" s="43"/>
      <c r="C16" s="43"/>
      <c r="D16" s="43"/>
      <c r="E16" s="43"/>
      <c r="F16" s="43"/>
      <c r="G16" s="43"/>
    </row>
    <row r="17" spans="1:7" s="34" customFormat="1" ht="12.75">
      <c r="A17" s="43">
        <v>1446109531</v>
      </c>
      <c r="B17" s="43">
        <v>64494786</v>
      </c>
      <c r="C17" s="43">
        <v>1371427913</v>
      </c>
      <c r="D17" s="43">
        <v>62924672</v>
      </c>
      <c r="E17" s="43">
        <v>1332909006</v>
      </c>
      <c r="F17" s="43">
        <v>62161848</v>
      </c>
      <c r="G17" s="43">
        <v>31080924</v>
      </c>
    </row>
    <row r="18" spans="1:7" ht="12.75">
      <c r="A18" s="43">
        <v>193951493</v>
      </c>
      <c r="B18" s="43">
        <v>41176751</v>
      </c>
      <c r="C18" s="43">
        <v>175296778</v>
      </c>
      <c r="D18" s="43">
        <v>43491619</v>
      </c>
      <c r="E18" s="43">
        <v>134325276</v>
      </c>
      <c r="F18" s="43">
        <v>42451064</v>
      </c>
      <c r="G18" s="43">
        <v>374003837</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365199558</v>
      </c>
    </row>
    <row r="22" spans="1:7" ht="12.75">
      <c r="A22" s="43">
        <v>0</v>
      </c>
      <c r="B22" s="43">
        <v>0</v>
      </c>
      <c r="C22" s="43">
        <v>0</v>
      </c>
      <c r="D22" s="43">
        <v>0</v>
      </c>
      <c r="E22" s="43">
        <v>0</v>
      </c>
      <c r="F22" s="43">
        <v>0</v>
      </c>
      <c r="G22" s="43">
        <v>33350192</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24197390030</v>
      </c>
      <c r="B25" s="43">
        <v>3304366377</v>
      </c>
      <c r="C25" s="43">
        <v>23778205287</v>
      </c>
      <c r="D25" s="43">
        <v>3229280711</v>
      </c>
      <c r="E25" s="43">
        <v>23738197006</v>
      </c>
      <c r="F25" s="43">
        <v>3265110360</v>
      </c>
      <c r="G25" s="43">
        <v>4748520786</v>
      </c>
    </row>
    <row r="26" spans="1:7" ht="12.75">
      <c r="A26" s="43">
        <v>2761010135</v>
      </c>
      <c r="B26" s="43">
        <v>503829302</v>
      </c>
      <c r="C26" s="43">
        <v>2751213214</v>
      </c>
      <c r="D26" s="43">
        <v>505134891</v>
      </c>
      <c r="E26" s="43">
        <v>2830434181</v>
      </c>
      <c r="F26" s="43">
        <v>501971718</v>
      </c>
      <c r="G26" s="43">
        <v>338840280</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2185420.73</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dcterms:modified xsi:type="dcterms:W3CDTF">2021-03-19T14:47:51Z</dcterms:modified>
  <cp:category/>
  <cp:version/>
  <cp:contentType/>
  <cp:contentStatus/>
</cp:coreProperties>
</file>